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 &amp; Instructions" sheetId="1" state="visible" r:id="rId3"/>
    <sheet name="Config &amp; Assumptions" sheetId="2" state="visible" r:id="rId4"/>
    <sheet name="DCA Schedule" sheetId="3" state="visible" r:id="rId5"/>
    <sheet name="Tranche Planner" sheetId="4" state="visible" r:id="rId6"/>
    <sheet name="Deployment Summary" sheetId="5" state="visible" r:id="rId7"/>
    <sheet name="RARTA Integratio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<sst xmlns="http://schemas.openxmlformats.org/spreadsheetml/2006/main" count="233" uniqueCount="204">
  <si>
    <t xml:space="preserve">B-2</t>
  </si>
  <si>
    <t xml:space="preserve">BITCOIN LIQUIDITY DEPLOYMENT SCHEDULER</t>
  </si>
  <si>
    <t xml:space="preserve">BEOL Framework — DCA &amp; Tranche Deployment Planning Tool</t>
  </si>
  <si>
    <t xml:space="preserve">Framework Tab:</t>
  </si>
  <si>
    <t xml:space="preserve">BEOL — Bitcoin Economic Optimization Logic</t>
  </si>
  <si>
    <t xml:space="preserve">Document Class:</t>
  </si>
  <si>
    <t xml:space="preserve">Operational Scheduling Template</t>
  </si>
  <si>
    <t xml:space="preserve">Version:</t>
  </si>
  <si>
    <t xml:space="preserve">1.0</t>
  </si>
  <si>
    <t xml:space="preserve">Intended User:</t>
  </si>
  <si>
    <t xml:space="preserve">CFO / Treasury Manager</t>
  </si>
  <si>
    <t xml:space="preserve">Cross-References:</t>
  </si>
  <si>
    <t xml:space="preserve">R-1 (Decision Log), R-2 (Calibration Guide), R-3 (Board Resolution), B-4 (Quarterly Checklist)</t>
  </si>
  <si>
    <t xml:space="preserve">WORKBOOK CONTENTS</t>
  </si>
  <si>
    <t xml:space="preserve">Sheet</t>
  </si>
  <si>
    <t xml:space="preserve">Tab Name</t>
  </si>
  <si>
    <t xml:space="preserve">Purpose</t>
  </si>
  <si>
    <t xml:space="preserve">1</t>
  </si>
  <si>
    <t xml:space="preserve">Cover &amp; Instructions</t>
  </si>
  <si>
    <t xml:space="preserve">This sheet</t>
  </si>
  <si>
    <t xml:space="preserve">2</t>
  </si>
  <si>
    <t xml:space="preserve">Config &amp; Assumptions</t>
  </si>
  <si>
    <t xml:space="preserve">Enter org parameters: total capital to deploy, DCA rules, tranche sizes, RARTA bands</t>
  </si>
  <si>
    <t xml:space="preserve">3</t>
  </si>
  <si>
    <t xml:space="preserve">DCA Schedule</t>
  </si>
  <si>
    <t xml:space="preserve">Auto-generates weekly/bi-weekly DCA purchase schedule with date calculations</t>
  </si>
  <si>
    <t xml:space="preserve">4</t>
  </si>
  <si>
    <t xml:space="preserve">Tranche Planner</t>
  </si>
  <si>
    <t xml:space="preserve">Plan up to 6 tranches with custom timing, price targets, and conditions</t>
  </si>
  <si>
    <t xml:space="preserve">5</t>
  </si>
  <si>
    <t xml:space="preserve">Deployment Summary</t>
  </si>
  <si>
    <t xml:space="preserve">Rolling 12-month deployment view with cumulative BTC accumulation</t>
  </si>
  <si>
    <t xml:space="preserve">6</t>
  </si>
  <si>
    <t xml:space="preserve">RARTA Integration</t>
  </si>
  <si>
    <t xml:space="preserve">Maps planned deployments to RARTA bands; flags schedule adjustments needed</t>
  </si>
  <si>
    <t xml:space="preserve">YELLOW cells = required inputs   |   BLUE text = hardcoded inputs   |   BLACK text = formulas   |   GREEN text = cross-sheet links</t>
  </si>
  <si>
    <t xml:space="preserve">LEGAL NOTICE: Educational template only. Not investment, accounting, or legal advice. Organizations should consult qualified professionals. © Satoshi Institute</t>
  </si>
  <si>
    <t xml:space="preserve">B-2  |  CONFIG &amp; ASSUMPTIONS</t>
  </si>
  <si>
    <t xml:space="preserve">Parameter</t>
  </si>
  <si>
    <t xml:space="preserve">Value (EDIT YELLOW CELLS)</t>
  </si>
  <si>
    <t xml:space="preserve">Unit</t>
  </si>
  <si>
    <t xml:space="preserve">Notes</t>
  </si>
  <si>
    <t xml:space="preserve">SECTION A — ORGANIZATION &amp; CAPITAL PARAMETERS</t>
  </si>
  <si>
    <t xml:space="preserve">Organization Name</t>
  </si>
  <si>
    <t xml:space="preserve">[Enter Name]</t>
  </si>
  <si>
    <t xml:space="preserve">Legal entity name</t>
  </si>
  <si>
    <t xml:space="preserve">Schedule Start Date</t>
  </si>
  <si>
    <t xml:space="preserve">Date</t>
  </si>
  <si>
    <t xml:space="preserve">First planned purchase date</t>
  </si>
  <si>
    <t xml:space="preserve">Total Capital Authorized for Deployment (USD)</t>
  </si>
  <si>
    <t xml:space="preserve">USD</t>
  </si>
  <si>
    <t xml:space="preserve">Board-approved total to deploy over full schedule</t>
  </si>
  <si>
    <t xml:space="preserve">Current BTC Holdings (Units)</t>
  </si>
  <si>
    <t xml:space="preserve">BTC</t>
  </si>
  <si>
    <t xml:space="preserve">Pull from R-1 or enter manually</t>
  </si>
  <si>
    <t xml:space="preserve">Current BTC Price (USD)</t>
  </si>
  <si>
    <t xml:space="preserve">USD/BTC</t>
  </si>
  <si>
    <t xml:space="preserve">Reference price for plan modeling</t>
  </si>
  <si>
    <t xml:space="preserve">Board-Approved Allocation Limit (%)</t>
  </si>
  <si>
    <t xml:space="preserve">%</t>
  </si>
  <si>
    <t xml:space="preserve">From R-1 Config or R-3 resolution</t>
  </si>
  <si>
    <t xml:space="preserve">Total Treasury Assets (USD)</t>
  </si>
  <si>
    <t xml:space="preserve">For allocation % calculations</t>
  </si>
  <si>
    <t xml:space="preserve">Max BTC Position Value (USD)</t>
  </si>
  <si>
    <t xml:space="preserve">Auto-calculated</t>
  </si>
  <si>
    <t xml:space="preserve">SECTION B — DCA SCHEDULE PARAMETERS</t>
  </si>
  <si>
    <t xml:space="preserve">DCA Frequency</t>
  </si>
  <si>
    <t xml:space="preserve">Weekly</t>
  </si>
  <si>
    <t xml:space="preserve">Weekly / Bi-Weekly / Monthly</t>
  </si>
  <si>
    <t xml:space="preserve">DCA Purchase Amount per Period (USD)</t>
  </si>
  <si>
    <t xml:space="preserve">Fixed USD amount per DCA event</t>
  </si>
  <si>
    <t xml:space="preserve">DCA Duration (Weeks)</t>
  </si>
  <si>
    <t xml:space="preserve">Weeks</t>
  </si>
  <si>
    <t xml:space="preserve">Total deployment period</t>
  </si>
  <si>
    <t xml:space="preserve">Total DCA Capital (Auto)</t>
  </si>
  <si>
    <t xml:space="preserve">Auto-calculated total DCA spend</t>
  </si>
  <si>
    <t xml:space="preserve">DCA Purchase Day of Week</t>
  </si>
  <si>
    <t xml:space="preserve">Monday</t>
  </si>
  <si>
    <t xml:space="preserve">Day to execute weekly purchases</t>
  </si>
  <si>
    <t xml:space="preserve">DCA Active in Band A?</t>
  </si>
  <si>
    <t xml:space="preserve">Yes</t>
  </si>
  <si>
    <t xml:space="preserve">Yes / No</t>
  </si>
  <si>
    <t xml:space="preserve">DCA Active in Band B?</t>
  </si>
  <si>
    <t xml:space="preserve">No</t>
  </si>
  <si>
    <t xml:space="preserve">Yes / No — typically No (Hold band)</t>
  </si>
  <si>
    <t xml:space="preserve">DCA Active in Band C?</t>
  </si>
  <si>
    <t xml:space="preserve">Yes / No — typically No (Rebalance band)</t>
  </si>
  <si>
    <t xml:space="preserve">DCA Active in Band D?</t>
  </si>
  <si>
    <t xml:space="preserve">Always No — Board review required</t>
  </si>
  <si>
    <t xml:space="preserve">Pause DCA if Price Exceeds (USD)</t>
  </si>
  <si>
    <t xml:space="preserve">Auto-pause threshold — set to Band A upper</t>
  </si>
  <si>
    <t xml:space="preserve">SECTION C — TRANCHE PARAMETERS</t>
  </si>
  <si>
    <t xml:space="preserve">Number of Tranches</t>
  </si>
  <si>
    <t xml:space="preserve">1 to 6 tranches supported</t>
  </si>
  <si>
    <t xml:space="preserve">Tranche Deployment Style</t>
  </si>
  <si>
    <t xml:space="preserve">Price-Triggered</t>
  </si>
  <si>
    <t xml:space="preserve">Price-Triggered / Date-Triggered / Both</t>
  </si>
  <si>
    <t xml:space="preserve">Residual Capital (after DCA)</t>
  </si>
  <si>
    <t xml:space="preserve">Capital available for tranche deployment</t>
  </si>
  <si>
    <t xml:space="preserve">SECTION D — RARTA BAND THRESHOLDS (from R-1)</t>
  </si>
  <si>
    <t xml:space="preserve">Band A Upper Limit (USD/BTC)</t>
  </si>
  <si>
    <t xml:space="preserve">Copy from R-1 Config &amp; Thresholds D23</t>
  </si>
  <si>
    <t xml:space="preserve">Band B Upper Limit (USD/BTC)</t>
  </si>
  <si>
    <t xml:space="preserve">Copy from R-1 Config &amp; Thresholds D24</t>
  </si>
  <si>
    <t xml:space="preserve">Band C Upper Limit (USD/BTC)</t>
  </si>
  <si>
    <t xml:space="preserve">Copy from R-1 Config &amp; Thresholds D25</t>
  </si>
  <si>
    <t xml:space="preserve">SECTION E — SCENARIO TOGGLE</t>
  </si>
  <si>
    <t xml:space="preserve">Active Scenario</t>
  </si>
  <si>
    <t xml:space="preserve">Base Case</t>
  </si>
  <si>
    <t xml:space="preserve">Base Case / Bull Case / Bear Case</t>
  </si>
  <si>
    <t xml:space="preserve">Bull Case Price Assumption (USD/BTC)</t>
  </si>
  <si>
    <t xml:space="preserve">For bull scenario modeling in Tranche Planner</t>
  </si>
  <si>
    <t xml:space="preserve">Bear Case Price Assumption (USD/BTC)</t>
  </si>
  <si>
    <t xml:space="preserve">For bear scenario modeling in Tranche Planner</t>
  </si>
  <si>
    <t xml:space="preserve">B-2  |  DCA PURCHASE SCHEDULE — AUTO-GENERATED</t>
  </si>
  <si>
    <t xml:space="preserve">Dates, amounts, and band classifications auto-calculate from Config &amp; Assumptions. Override Notes/Status column for any period-specific instructions. IMPORTANT: Actual BTC amounts depend on live price at execution — modeled amounts are illustrative.</t>
  </si>
  <si>
    <t xml:space="preserve">Total Periods:</t>
  </si>
  <si>
    <t xml:space="preserve">Total USD:</t>
  </si>
  <si>
    <t xml:space="preserve">Price Assumption:</t>
  </si>
  <si>
    <t xml:space="preserve">Alloc Limit:</t>
  </si>
  <si>
    <t xml:space="preserve">#</t>
  </si>
  <si>
    <t xml:space="preserve">Purchase
Date</t>
  </si>
  <si>
    <t xml:space="preserve">Week
#</t>
  </si>
  <si>
    <t xml:space="preserve">USD Amount
(Per Config)</t>
  </si>
  <si>
    <t xml:space="preserve">Modeled BTC
(at Config Price)</t>
  </si>
  <si>
    <t xml:space="preserve">Cumul. USD
Deployed</t>
  </si>
  <si>
    <t xml:space="preserve">Cumul. BTC
(Modeled)</t>
  </si>
  <si>
    <t xml:space="preserve">% of Total
Authorized</t>
  </si>
  <si>
    <t xml:space="preserve">RARTA Band
(at Config Price)</t>
  </si>
  <si>
    <t xml:space="preserve">Notes / Status</t>
  </si>
  <si>
    <t xml:space="preserve">First DCA purchase — confirm price in Band A/B before executing</t>
  </si>
  <si>
    <t xml:space="preserve">Scheduled weekly purchase</t>
  </si>
  <si>
    <t xml:space="preserve">B-2  |  TRANCHE DEPLOYMENT PLANNER</t>
  </si>
  <si>
    <t xml:space="preserve">Plan up to 6 tranches. Each tranche can be date-triggered, price-triggered, or both. Enter capital amount and conditions. Board authorization level auto-populates from R-1 bands.</t>
  </si>
  <si>
    <t xml:space="preserve">Tranche</t>
  </si>
  <si>
    <t xml:space="preserve">USD Amount</t>
  </si>
  <si>
    <t xml:space="preserve">Target Date
(Earliest)</t>
  </si>
  <si>
    <t xml:space="preserve">Price Trigger
(Execute if at or below)</t>
  </si>
  <si>
    <t xml:space="preserve">BTC (Modeled
at Trigger Price)</t>
  </si>
  <si>
    <t xml:space="preserve">Conditions /
Notes</t>
  </si>
  <si>
    <t xml:space="preserve">Authorization
Level</t>
  </si>
  <si>
    <t xml:space="preserve">Status</t>
  </si>
  <si>
    <t xml:space="preserve">Board Approval
Reference</t>
  </si>
  <si>
    <t xml:space="preserve">Tranche 1</t>
  </si>
  <si>
    <t xml:space="preserve">Initial deployment — largest tranche at lowest price</t>
  </si>
  <si>
    <t xml:space="preserve">CFO Discretion (Band A)</t>
  </si>
  <si>
    <t xml:space="preserve">Planned</t>
  </si>
  <si>
    <t xml:space="preserve">[Resolution date]</t>
  </si>
  <si>
    <t xml:space="preserve">Tranche 2</t>
  </si>
  <si>
    <t xml:space="preserve">Second deployment tranche</t>
  </si>
  <si>
    <t xml:space="preserve">Tranche 3</t>
  </si>
  <si>
    <t xml:space="preserve">Third deployment tranche — if price remains in Band A</t>
  </si>
  <si>
    <t xml:space="preserve">Conditional</t>
  </si>
  <si>
    <t xml:space="preserve">Tranche 4</t>
  </si>
  <si>
    <t xml:space="preserve">Reserve tranche — deploy only if significant dip</t>
  </si>
  <si>
    <t xml:space="preserve">CFO + Committee (Band A)</t>
  </si>
  <si>
    <t xml:space="preserve">Tranche 5</t>
  </si>
  <si>
    <t xml:space="preserve">Opportunistic tranche</t>
  </si>
  <si>
    <t xml:space="preserve">On Hold</t>
  </si>
  <si>
    <t xml:space="preserve">Tranche 6</t>
  </si>
  <si>
    <t xml:space="preserve">Final reserve — board vote required if Band C/D</t>
  </si>
  <si>
    <t xml:space="preserve">Board Vote Required</t>
  </si>
  <si>
    <t xml:space="preserve">TOTALS</t>
  </si>
  <si>
    <t xml:space="preserve">Total Tranche Capital:</t>
  </si>
  <si>
    <t xml:space="preserve">Total DCA Capital (from Config):</t>
  </si>
  <si>
    <t xml:space="preserve">Authorized Total (from Config):</t>
  </si>
  <si>
    <t xml:space="preserve">B-2  |  DEPLOYMENT SUMMARY — ROLLING 12-MONTH VIEW</t>
  </si>
  <si>
    <t xml:space="preserve">Monthly summary: enter actual executed amounts. Modeled columns auto-calculate from DCA Schedule and Tranche Planner.</t>
  </si>
  <si>
    <t xml:space="preserve">Month</t>
  </si>
  <si>
    <t xml:space="preserve">DCA
Scheduled (USD)</t>
  </si>
  <si>
    <t xml:space="preserve">DCA
Executed (USD)</t>
  </si>
  <si>
    <t xml:space="preserve">Tranche
Executed (USD)</t>
  </si>
  <si>
    <t xml:space="preserve">Total USD
Deployed</t>
  </si>
  <si>
    <t xml:space="preserve">BTC
Acquired</t>
  </si>
  <si>
    <t xml:space="preserve">Avg Price
Paid (USD/BTC)</t>
  </si>
  <si>
    <t xml:space="preserve">Cumul. BTC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</si>
  <si>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</si>
  <si>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</si>
  <si>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</si>
  <si>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</si>
  <si>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</si>
  <si>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</si>
  <si>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</si>
  <si>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</si>
  <si>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</si>
  <si>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</si>
  <si>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</si>
  <si>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</si>
  <si>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TOTAL</t>
  </si>
  <si>
    <t xml:space="preserve">B-2  |  RARTA INTEGRATION — DEPLOYMENT CONDITIONAL LOGIC</t>
  </si>
  <si>
    <t xml:space="preserve">This sheet maps the deployment schedule to RARTA band conditions. Enter the current BTC price to see which deployments are authorized, on hold, or require escalation.</t>
  </si>
  <si>
    <t xml:space="preserve">Current BTC Price (USD):</t>
  </si>
  <si>
    <t xml:space="preserve">DCA SCHEDULE — CONDITIONAL AUTHORIZATION STATUS</t>
  </si>
  <si>
    <t xml:space="preserve">Deployment Type</t>
  </si>
  <si>
    <t xml:space="preserve">Amount (USD)</t>
  </si>
  <si>
    <t xml:space="preserve">Current Band
Status</t>
  </si>
  <si>
    <t xml:space="preserve">Authorized?</t>
  </si>
  <si>
    <t xml:space="preserve">Required Action</t>
  </si>
  <si>
    <t xml:space="preserve">Cross-Reference</t>
  </si>
  <si>
    <t xml:space="preserve">DCA — Weekly Purchases</t>
  </si>
  <si>
    <t xml:space="preserve">Config C23-C26 | DCA Schedule tab</t>
  </si>
  <si>
    <t xml:space="preserve">Tranche Planner: row 7</t>
  </si>
  <si>
    <t xml:space="preserve">Tranche Planner: row 8</t>
  </si>
  <si>
    <t xml:space="preserve">Tranche Planner: row 9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</si>
</sst>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yyyy\-mm\-dd"/>
    <numFmt numFmtId="167" formatCode="\$#,##0"/>
    <numFmt numFmtId="168" formatCode="#,##0.00000"/>
    <numFmt numFmtId="169" formatCode="0.0%"/>
    <numFmt numFmtId="170" formatCode="#,##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9A84C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9A84C"/>
      <name val="Arial"/>
      <family val="0"/>
      <charset val="1"/>
    </font>
    <font>
      <b val="true"/>
      <sz val="9"/>
      <color rgb="FF0A1628"/>
      <name val="Arial"/>
      <family val="0"/>
      <charset val="1"/>
    </font>
    <font>
      <sz val="9"/>
      <color rgb="FF0A162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444444"/>
      <name val="Arial"/>
      <family val="0"/>
      <charset val="1"/>
    </font>
    <font>
      <i val="true"/>
      <sz val="8.5"/>
      <color rgb="FF444444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9"/>
      <color rgb="FF444444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8.5"/>
      <color rgb="FF0A1628"/>
      <name val="Arial"/>
      <family val="0"/>
      <charset val="1"/>
    </font>
    <font>
      <b val="true"/>
      <sz val="8.5"/>
      <color rgb="FF444444"/>
      <name val="Arial"/>
      <family val="0"/>
      <charset val="1"/>
    </font>
    <font>
      <sz val="8.5"/>
      <color rgb="FF008000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sz val="8.5"/>
      <color rgb="FF444444"/>
      <name val="Arial"/>
      <family val="0"/>
      <charset val="1"/>
    </font>
    <font>
      <sz val="9"/>
      <color rgb="FF008000"/>
      <name val="Arial"/>
      <family val="0"/>
      <charset val="1"/>
    </font>
    <font>
      <i val="true"/>
      <sz val="9"/>
      <color rgb="FF0000FF"/>
      <name val="Arial"/>
      <family val="0"/>
      <charset val="1"/>
    </font>
    <font>
      <b val="true"/>
      <sz val="9.5"/>
      <color rgb="FF0A1628"/>
      <name val="Arial"/>
      <family val="0"/>
      <charset val="1"/>
    </font>
    <font>
      <b val="true"/>
      <sz val="10"/>
      <color rgb="FF0A1628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A1628"/>
        <bgColor rgb="FF000000"/>
      </patternFill>
    </fill>
    <fill>
      <patternFill patternType="solid">
        <fgColor rgb="FFC9A84C"/>
        <bgColor rgb="FFFF9900"/>
      </patternFill>
    </fill>
    <fill>
      <patternFill patternType="solid">
        <fgColor rgb="FFF5F5F5"/>
        <bgColor rgb="FFFDF2F2"/>
      </patternFill>
    </fill>
    <fill>
      <patternFill patternType="solid">
        <fgColor rgb="FFFFFFFF"/>
        <bgColor rgb="FFFDF8EE"/>
      </patternFill>
    </fill>
    <fill>
      <patternFill patternType="solid">
        <fgColor rgb="FF1A5C2A"/>
        <bgColor rgb="FF444444"/>
      </patternFill>
    </fill>
    <fill>
      <patternFill patternType="solid">
        <fgColor rgb="FFFDF8EE"/>
        <bgColor rgb="FFFFF5EC"/>
      </patternFill>
    </fill>
    <fill>
      <patternFill patternType="solid">
        <fgColor rgb="FFFFFF00"/>
        <bgColor rgb="FFFFFF00"/>
      </patternFill>
    </fill>
    <fill>
      <patternFill patternType="solid">
        <fgColor rgb="FF1B4F8A"/>
        <bgColor rgb="FF003366"/>
      </patternFill>
    </fill>
    <fill>
      <patternFill patternType="solid">
        <fgColor rgb="FFD6E8F7"/>
        <bgColor rgb="FFE8F5EC"/>
      </patternFill>
    </fill>
    <fill>
      <patternFill patternType="solid">
        <fgColor rgb="FFE8F5EC"/>
        <bgColor rgb="FFF5F5F5"/>
      </patternFill>
    </fill>
    <fill>
      <patternFill patternType="solid">
        <fgColor rgb="FFFFF5EC"/>
        <bgColor rgb="FFFDF8EE"/>
      </patternFill>
    </fill>
    <fill>
      <patternFill patternType="solid">
        <fgColor rgb="FFFDF2F2"/>
        <bgColor rgb="FFFFF5E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DF8EE"/>
      <rgbColor rgb="FFE8F5EC"/>
      <rgbColor rgb="FF660066"/>
      <rgbColor rgb="FFFF8080"/>
      <rgbColor rgb="FF0066CC"/>
      <rgbColor rgb="FFFD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8F7"/>
      <rgbColor rgb="FFF5F5F5"/>
      <rgbColor rgb="FFFFF5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4C"/>
      <rgbColor rgb="FF003366"/>
      <rgbColor rgb="FF339966"/>
      <rgbColor rgb="FF0A1628"/>
      <rgbColor rgb="FF1A5C2A"/>
      <rgbColor rgb="FF993300"/>
      <rgbColor rgb="FF993366"/>
      <rgbColor rgb="FF1B4F8A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1628"/>
    <pageSetUpPr fitToPage="false"/>
  </sheetPr>
  <dimension ref="B1:D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50"/>
    <col collapsed="false" customWidth="true" hidden="false" outlineLevel="0" max="4" min="4" style="0" width="20"/>
  </cols>
  <sheetData>
    <row r="1" customFormat="false" ht="7.5" hidden="false" customHeight="true" outlineLevel="0" collapsed="false"/>
    <row r="2" customFormat="false" ht="19.5" hidden="false" customHeight="true" outlineLevel="0" collapsed="false">
      <c r="B2" s="1" t="s">
        <v>0</v>
      </c>
      <c r="C2" s="1"/>
      <c r="D2" s="1"/>
    </row>
    <row r="3" customFormat="false" ht="31.5" hidden="false" customHeight="true" outlineLevel="0" collapsed="false">
      <c r="B3" s="2" t="s">
        <v>1</v>
      </c>
      <c r="C3" s="2"/>
      <c r="D3" s="2"/>
    </row>
    <row r="4" customFormat="false" ht="19.5" hidden="false" customHeight="true" outlineLevel="0" collapsed="false">
      <c r="B4" s="3" t="s">
        <v>2</v>
      </c>
      <c r="C4" s="3"/>
      <c r="D4" s="3"/>
    </row>
    <row r="5" customFormat="false" ht="3.75" hidden="false" customHeight="true" outlineLevel="0" collapsed="false">
      <c r="B5" s="4"/>
      <c r="C5" s="4"/>
      <c r="D5" s="4"/>
    </row>
    <row r="7" customFormat="false" ht="18" hidden="false" customHeight="true" outlineLevel="0" collapsed="false">
      <c r="B7" s="5" t="s">
        <v>3</v>
      </c>
      <c r="C7" s="6" t="s">
        <v>4</v>
      </c>
      <c r="D7" s="6"/>
    </row>
    <row r="8" customFormat="false" ht="18" hidden="false" customHeight="true" outlineLevel="0" collapsed="false">
      <c r="B8" s="5" t="s">
        <v>5</v>
      </c>
      <c r="C8" s="6" t="s">
        <v>6</v>
      </c>
      <c r="D8" s="6"/>
    </row>
    <row r="9" customFormat="false" ht="18" hidden="false" customHeight="true" outlineLevel="0" collapsed="false">
      <c r="B9" s="5" t="s">
        <v>7</v>
      </c>
      <c r="C9" s="6" t="s">
        <v>8</v>
      </c>
      <c r="D9" s="6"/>
    </row>
    <row r="10" customFormat="false" ht="18" hidden="false" customHeight="true" outlineLevel="0" collapsed="false">
      <c r="B10" s="5" t="s">
        <v>9</v>
      </c>
      <c r="C10" s="6" t="s">
        <v>10</v>
      </c>
      <c r="D10" s="6"/>
    </row>
    <row r="11" customFormat="false" ht="18" hidden="false" customHeight="true" outlineLevel="0" collapsed="false">
      <c r="B11" s="5" t="s">
        <v>11</v>
      </c>
      <c r="C11" s="6" t="s">
        <v>12</v>
      </c>
      <c r="D11" s="6"/>
    </row>
    <row r="13" customFormat="false" ht="6" hidden="false" customHeight="true" outlineLevel="0" collapsed="false"/>
    <row r="14" customFormat="false" ht="21.75" hidden="false" customHeight="true" outlineLevel="0" collapsed="false">
      <c r="B14" s="7" t="s">
        <v>13</v>
      </c>
      <c r="C14" s="7"/>
      <c r="D14" s="7"/>
    </row>
    <row r="15" customFormat="false" ht="19.5" hidden="false" customHeight="true" outlineLevel="0" collapsed="false">
      <c r="B15" s="8" t="s">
        <v>14</v>
      </c>
      <c r="C15" s="9" t="s">
        <v>15</v>
      </c>
      <c r="D15" s="9" t="s">
        <v>16</v>
      </c>
    </row>
    <row r="16" customFormat="false" ht="18" hidden="false" customHeight="true" outlineLevel="0" collapsed="false">
      <c r="B16" s="10" t="s">
        <v>17</v>
      </c>
      <c r="C16" s="11" t="s">
        <v>18</v>
      </c>
      <c r="D16" s="11" t="s">
        <v>19</v>
      </c>
    </row>
    <row r="17" customFormat="false" ht="18" hidden="false" customHeight="true" outlineLevel="0" collapsed="false">
      <c r="B17" s="12" t="s">
        <v>20</v>
      </c>
      <c r="C17" s="13" t="s">
        <v>21</v>
      </c>
      <c r="D17" s="13" t="s">
        <v>22</v>
      </c>
    </row>
    <row r="18" customFormat="false" ht="18" hidden="false" customHeight="true" outlineLevel="0" collapsed="false">
      <c r="B18" s="10" t="s">
        <v>23</v>
      </c>
      <c r="C18" s="11" t="s">
        <v>24</v>
      </c>
      <c r="D18" s="11" t="s">
        <v>25</v>
      </c>
    </row>
    <row r="19" customFormat="false" ht="18" hidden="false" customHeight="true" outlineLevel="0" collapsed="false">
      <c r="B19" s="12" t="s">
        <v>26</v>
      </c>
      <c r="C19" s="13" t="s">
        <v>27</v>
      </c>
      <c r="D19" s="13" t="s">
        <v>28</v>
      </c>
    </row>
    <row r="20" customFormat="false" ht="18" hidden="false" customHeight="true" outlineLevel="0" collapsed="false">
      <c r="B20" s="10" t="s">
        <v>29</v>
      </c>
      <c r="C20" s="11" t="s">
        <v>30</v>
      </c>
      <c r="D20" s="11" t="s">
        <v>31</v>
      </c>
    </row>
    <row r="21" customFormat="false" ht="18" hidden="false" customHeight="true" outlineLevel="0" collapsed="false">
      <c r="B21" s="12" t="s">
        <v>32</v>
      </c>
      <c r="C21" s="13" t="s">
        <v>33</v>
      </c>
      <c r="D21" s="13" t="s">
        <v>34</v>
      </c>
    </row>
    <row r="23" customFormat="false" ht="6" hidden="false" customHeight="true" outlineLevel="0" collapsed="false"/>
    <row r="24" customFormat="false" ht="18" hidden="false" customHeight="true" outlineLevel="0" collapsed="false">
      <c r="B24" s="14" t="s">
        <v>35</v>
      </c>
      <c r="C24" s="14"/>
      <c r="D24" s="14"/>
    </row>
    <row r="25" customFormat="false" ht="18" hidden="false" customHeight="true" outlineLevel="0" collapsed="false">
      <c r="B25" s="15" t="s">
        <v>36</v>
      </c>
      <c r="C25" s="15"/>
      <c r="D25" s="15"/>
    </row>
    <row r="26" customFormat="false" ht="18" hidden="false" customHeight="true" outlineLevel="0" collapsed="false">
      <c r="B26" s="15"/>
      <c r="C26" s="15"/>
      <c r="D26" s="15"/>
    </row>
  </sheetData>
  <mergeCells count="12">
    <mergeCell ref="B2:D2"/>
    <mergeCell ref="B3:D3"/>
    <mergeCell ref="B4:D4"/>
    <mergeCell ref="B5:D5"/>
    <mergeCell ref="C7:D7"/>
    <mergeCell ref="C8:D8"/>
    <mergeCell ref="C9:D9"/>
    <mergeCell ref="C10:D10"/>
    <mergeCell ref="C11:D11"/>
    <mergeCell ref="B14:D14"/>
    <mergeCell ref="B24:D24"/>
    <mergeCell ref="B25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C2A"/>
    <pageSetUpPr fitToPage="false"/>
  </sheetPr>
  <dimension ref="B2:E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8"/>
  </cols>
  <sheetData>
    <row r="2" customFormat="false" ht="27.75" hidden="false" customHeight="true" outlineLevel="0" collapsed="false">
      <c r="B2" s="16" t="s">
        <v>37</v>
      </c>
      <c r="C2" s="16"/>
      <c r="D2" s="16"/>
      <c r="E2" s="16"/>
    </row>
    <row r="3" customFormat="false" ht="3.75" hidden="false" customHeight="true" outlineLevel="0" collapsed="false">
      <c r="B3" s="4"/>
      <c r="C3" s="4"/>
      <c r="D3" s="4"/>
      <c r="E3" s="4"/>
    </row>
    <row r="5" customFormat="false" ht="21.75" hidden="false" customHeight="true" outlineLevel="0" collapsed="false">
      <c r="B5" s="17" t="s">
        <v>38</v>
      </c>
      <c r="C5" s="17" t="s">
        <v>39</v>
      </c>
      <c r="D5" s="17" t="s">
        <v>40</v>
      </c>
      <c r="E5" s="17" t="s">
        <v>41</v>
      </c>
    </row>
    <row r="7" customFormat="false" ht="21.75" hidden="false" customHeight="true" outlineLevel="0" collapsed="false">
      <c r="B7" s="18" t="s">
        <v>42</v>
      </c>
      <c r="C7" s="18"/>
      <c r="D7" s="18"/>
      <c r="E7" s="18"/>
    </row>
    <row r="8" customFormat="false" ht="19.5" hidden="false" customHeight="true" outlineLevel="0" collapsed="false">
      <c r="B8" s="19" t="s">
        <v>43</v>
      </c>
      <c r="C8" s="20" t="s">
        <v>44</v>
      </c>
      <c r="D8" s="12"/>
      <c r="E8" s="21" t="s">
        <v>45</v>
      </c>
    </row>
    <row r="9" customFormat="false" ht="19.5" hidden="false" customHeight="true" outlineLevel="0" collapsed="false">
      <c r="B9" s="19" t="s">
        <v>46</v>
      </c>
      <c r="C9" s="22"/>
      <c r="D9" s="12" t="s">
        <v>47</v>
      </c>
      <c r="E9" s="21" t="s">
        <v>48</v>
      </c>
    </row>
    <row r="10" customFormat="false" ht="19.5" hidden="false" customHeight="true" outlineLevel="0" collapsed="false">
      <c r="B10" s="19" t="s">
        <v>49</v>
      </c>
      <c r="C10" s="23" t="n">
        <v>0</v>
      </c>
      <c r="D10" s="12" t="s">
        <v>50</v>
      </c>
      <c r="E10" s="21" t="s">
        <v>51</v>
      </c>
    </row>
    <row r="11" customFormat="false" ht="19.5" hidden="false" customHeight="true" outlineLevel="0" collapsed="false">
      <c r="B11" s="19" t="s">
        <v>52</v>
      </c>
      <c r="C11" s="24" t="n">
        <v>0</v>
      </c>
      <c r="D11" s="12" t="s">
        <v>53</v>
      </c>
      <c r="E11" s="21" t="s">
        <v>54</v>
      </c>
    </row>
    <row r="12" customFormat="false" ht="19.5" hidden="false" customHeight="true" outlineLevel="0" collapsed="false">
      <c r="B12" s="19" t="s">
        <v>55</v>
      </c>
      <c r="C12" s="23" t="n">
        <v>0</v>
      </c>
      <c r="D12" s="12" t="s">
        <v>56</v>
      </c>
      <c r="E12" s="21" t="s">
        <v>57</v>
      </c>
    </row>
    <row r="13" customFormat="false" ht="19.5" hidden="false" customHeight="true" outlineLevel="0" collapsed="false">
      <c r="B13" s="19" t="s">
        <v>58</v>
      </c>
      <c r="C13" s="25" t="n">
        <v>0.1</v>
      </c>
      <c r="D13" s="12" t="s">
        <v>59</v>
      </c>
      <c r="E13" s="21" t="s">
        <v>60</v>
      </c>
    </row>
    <row r="14" customFormat="false" ht="19.5" hidden="false" customHeight="true" outlineLevel="0" collapsed="false">
      <c r="B14" s="19" t="s">
        <v>61</v>
      </c>
      <c r="C14" s="23" t="n">
        <v>0</v>
      </c>
      <c r="D14" s="12" t="s">
        <v>50</v>
      </c>
      <c r="E14" s="21" t="s">
        <v>62</v>
      </c>
    </row>
    <row r="15" customFormat="false" ht="19.5" hidden="false" customHeight="true" outlineLevel="0" collapsed="false">
      <c r="B15" s="19" t="s">
        <v>63</v>
      </c>
      <c r="C15" s="26" t="n">
        <f aca="false">C14*C13</f>
        <v>0</v>
      </c>
      <c r="D15" s="12" t="s">
        <v>50</v>
      </c>
      <c r="E15" s="21" t="s">
        <v>64</v>
      </c>
    </row>
    <row r="17" customFormat="false" ht="21.75" hidden="false" customHeight="true" outlineLevel="0" collapsed="false">
      <c r="B17" s="27" t="s">
        <v>65</v>
      </c>
      <c r="C17" s="27"/>
      <c r="D17" s="27"/>
      <c r="E17" s="27"/>
    </row>
    <row r="18" customFormat="false" ht="19.5" hidden="false" customHeight="true" outlineLevel="0" collapsed="false">
      <c r="B18" s="19" t="s">
        <v>66</v>
      </c>
      <c r="C18" s="20" t="s">
        <v>67</v>
      </c>
      <c r="D18" s="12"/>
      <c r="E18" s="21" t="s">
        <v>68</v>
      </c>
    </row>
    <row r="19" customFormat="false" ht="19.5" hidden="false" customHeight="true" outlineLevel="0" collapsed="false">
      <c r="B19" s="19" t="s">
        <v>69</v>
      </c>
      <c r="C19" s="23" t="n">
        <v>0</v>
      </c>
      <c r="D19" s="12" t="s">
        <v>50</v>
      </c>
      <c r="E19" s="21" t="s">
        <v>70</v>
      </c>
    </row>
    <row r="20" customFormat="false" ht="19.5" hidden="false" customHeight="true" outlineLevel="0" collapsed="false">
      <c r="B20" s="19" t="s">
        <v>71</v>
      </c>
      <c r="C20" s="28" t="n">
        <v>52</v>
      </c>
      <c r="D20" s="12" t="s">
        <v>72</v>
      </c>
      <c r="E20" s="21" t="s">
        <v>73</v>
      </c>
    </row>
    <row r="21" customFormat="false" ht="19.5" hidden="false" customHeight="true" outlineLevel="0" collapsed="false">
      <c r="B21" s="19" t="s">
        <v>74</v>
      </c>
      <c r="C21" s="26" t="n">
        <f aca="false">C19*C20</f>
        <v>0</v>
      </c>
      <c r="D21" s="12" t="s">
        <v>50</v>
      </c>
      <c r="E21" s="21" t="s">
        <v>75</v>
      </c>
    </row>
    <row r="22" customFormat="false" ht="19.5" hidden="false" customHeight="true" outlineLevel="0" collapsed="false">
      <c r="B22" s="19" t="s">
        <v>76</v>
      </c>
      <c r="C22" s="20" t="s">
        <v>77</v>
      </c>
      <c r="D22" s="12"/>
      <c r="E22" s="21" t="s">
        <v>78</v>
      </c>
    </row>
    <row r="23" customFormat="false" ht="19.5" hidden="false" customHeight="true" outlineLevel="0" collapsed="false">
      <c r="B23" s="19" t="s">
        <v>79</v>
      </c>
      <c r="C23" s="20" t="s">
        <v>80</v>
      </c>
      <c r="D23" s="12"/>
      <c r="E23" s="21" t="s">
        <v>81</v>
      </c>
    </row>
    <row r="24" customFormat="false" ht="19.5" hidden="false" customHeight="true" outlineLevel="0" collapsed="false">
      <c r="B24" s="19" t="s">
        <v>82</v>
      </c>
      <c r="C24" s="20" t="s">
        <v>83</v>
      </c>
      <c r="D24" s="12"/>
      <c r="E24" s="21" t="s">
        <v>84</v>
      </c>
    </row>
    <row r="25" customFormat="false" ht="19.5" hidden="false" customHeight="true" outlineLevel="0" collapsed="false">
      <c r="B25" s="19" t="s">
        <v>85</v>
      </c>
      <c r="C25" s="20" t="s">
        <v>83</v>
      </c>
      <c r="D25" s="12"/>
      <c r="E25" s="21" t="s">
        <v>86</v>
      </c>
    </row>
    <row r="26" customFormat="false" ht="19.5" hidden="false" customHeight="true" outlineLevel="0" collapsed="false">
      <c r="B26" s="19" t="s">
        <v>87</v>
      </c>
      <c r="C26" s="20" t="s">
        <v>83</v>
      </c>
      <c r="D26" s="12"/>
      <c r="E26" s="21" t="s">
        <v>88</v>
      </c>
    </row>
    <row r="27" customFormat="false" ht="19.5" hidden="false" customHeight="true" outlineLevel="0" collapsed="false">
      <c r="B27" s="19" t="s">
        <v>89</v>
      </c>
      <c r="C27" s="23" t="n">
        <v>0</v>
      </c>
      <c r="D27" s="12" t="s">
        <v>56</v>
      </c>
      <c r="E27" s="21" t="s">
        <v>90</v>
      </c>
    </row>
    <row r="29" customFormat="false" ht="21.75" hidden="false" customHeight="true" outlineLevel="0" collapsed="false">
      <c r="B29" s="27" t="s">
        <v>91</v>
      </c>
      <c r="C29" s="27"/>
      <c r="D29" s="27"/>
      <c r="E29" s="27"/>
    </row>
    <row r="30" customFormat="false" ht="19.5" hidden="false" customHeight="true" outlineLevel="0" collapsed="false">
      <c r="B30" s="19" t="s">
        <v>92</v>
      </c>
      <c r="C30" s="28" t="n">
        <v>3</v>
      </c>
      <c r="D30" s="12"/>
      <c r="E30" s="21" t="s">
        <v>93</v>
      </c>
    </row>
    <row r="31" customFormat="false" ht="19.5" hidden="false" customHeight="true" outlineLevel="0" collapsed="false">
      <c r="B31" s="19" t="s">
        <v>94</v>
      </c>
      <c r="C31" s="20" t="s">
        <v>95</v>
      </c>
      <c r="D31" s="12"/>
      <c r="E31" s="21" t="s">
        <v>96</v>
      </c>
    </row>
    <row r="32" customFormat="false" ht="19.5" hidden="false" customHeight="true" outlineLevel="0" collapsed="false">
      <c r="B32" s="19" t="s">
        <v>97</v>
      </c>
      <c r="C32" s="26" t="n">
        <f aca="false">C10-C21</f>
        <v>0</v>
      </c>
      <c r="D32" s="12" t="s">
        <v>50</v>
      </c>
      <c r="E32" s="21" t="s">
        <v>98</v>
      </c>
    </row>
    <row r="34" customFormat="false" ht="21.75" hidden="false" customHeight="true" outlineLevel="0" collapsed="false">
      <c r="B34" s="29" t="s">
        <v>99</v>
      </c>
      <c r="C34" s="29"/>
      <c r="D34" s="29"/>
      <c r="E34" s="29"/>
    </row>
    <row r="35" customFormat="false" ht="19.5" hidden="false" customHeight="true" outlineLevel="0" collapsed="false">
      <c r="B35" s="19" t="s">
        <v>100</v>
      </c>
      <c r="C35" s="23" t="n">
        <v>0</v>
      </c>
      <c r="D35" s="12" t="s">
        <v>56</v>
      </c>
      <c r="E35" s="21" t="s">
        <v>101</v>
      </c>
    </row>
    <row r="36" customFormat="false" ht="19.5" hidden="false" customHeight="true" outlineLevel="0" collapsed="false">
      <c r="B36" s="19" t="s">
        <v>102</v>
      </c>
      <c r="C36" s="23" t="n">
        <v>0</v>
      </c>
      <c r="D36" s="12" t="s">
        <v>56</v>
      </c>
      <c r="E36" s="21" t="s">
        <v>103</v>
      </c>
    </row>
    <row r="37" customFormat="false" ht="19.5" hidden="false" customHeight="true" outlineLevel="0" collapsed="false">
      <c r="B37" s="19" t="s">
        <v>104</v>
      </c>
      <c r="C37" s="23" t="n">
        <v>0</v>
      </c>
      <c r="D37" s="12" t="s">
        <v>56</v>
      </c>
      <c r="E37" s="21" t="s">
        <v>105</v>
      </c>
    </row>
    <row r="39" customFormat="false" ht="21.75" hidden="false" customHeight="true" outlineLevel="0" collapsed="false">
      <c r="B39" s="18" t="s">
        <v>106</v>
      </c>
      <c r="C39" s="18"/>
      <c r="D39" s="18"/>
      <c r="E39" s="18"/>
    </row>
    <row r="40" customFormat="false" ht="19.5" hidden="false" customHeight="true" outlineLevel="0" collapsed="false">
      <c r="B40" s="19" t="s">
        <v>107</v>
      </c>
      <c r="C40" s="20" t="s">
        <v>108</v>
      </c>
      <c r="D40" s="12"/>
      <c r="E40" s="21" t="s">
        <v>109</v>
      </c>
    </row>
    <row r="41" customFormat="false" ht="19.5" hidden="false" customHeight="true" outlineLevel="0" collapsed="false">
      <c r="B41" s="19" t="s">
        <v>110</v>
      </c>
      <c r="C41" s="23" t="n">
        <v>0</v>
      </c>
      <c r="D41" s="12" t="s">
        <v>56</v>
      </c>
      <c r="E41" s="21" t="s">
        <v>111</v>
      </c>
    </row>
    <row r="42" customFormat="false" ht="19.5" hidden="false" customHeight="true" outlineLevel="0" collapsed="false">
      <c r="B42" s="19" t="s">
        <v>112</v>
      </c>
      <c r="C42" s="23" t="n">
        <v>0</v>
      </c>
      <c r="D42" s="12" t="s">
        <v>56</v>
      </c>
      <c r="E42" s="21" t="s">
        <v>113</v>
      </c>
    </row>
  </sheetData>
  <mergeCells count="7">
    <mergeCell ref="B2:E2"/>
    <mergeCell ref="B3:E3"/>
    <mergeCell ref="B7:E7"/>
    <mergeCell ref="B17:E17"/>
    <mergeCell ref="B29:E29"/>
    <mergeCell ref="B34:E34"/>
    <mergeCell ref="B39:E39"/>
  </mergeCells>
  <dataValidations count="3">
    <dataValidation allowBlank="true" errorStyle="stop" operator="between" showDropDown="false" showErrorMessage="false" showInputMessage="false" sqref="C18" type="list">
      <formula1>"Weekly,Bi-Weekly,Monthly"</formula1>
      <formula2>0</formula2>
    </dataValidation>
    <dataValidation allowBlank="true" errorStyle="stop" operator="between" showDropDown="false" showErrorMessage="false" showInputMessage="false" sqref="C23:C26" type="list">
      <formula1>"Yes,No"</formula1>
      <formula2>0</formula2>
    </dataValidation>
    <dataValidation allowBlank="true" errorStyle="stop" operator="between" showDropDown="false" showErrorMessage="false" showInputMessage="false" sqref="C40" type="list">
      <formula1>"Base Case,Bull Case,Bear Case"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C2A"/>
    <pageSetUpPr fitToPage="false"/>
  </sheetPr>
  <dimension ref="A1:J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6" min="4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22"/>
  </cols>
  <sheetData>
    <row r="1" customFormat="false" ht="25.5" hidden="false" customHeight="true" outlineLevel="0" collapsed="false">
      <c r="A1" s="30" t="s">
        <v>114</v>
      </c>
      <c r="B1" s="30"/>
      <c r="C1" s="30"/>
      <c r="D1" s="30"/>
      <c r="E1" s="30"/>
      <c r="F1" s="30"/>
      <c r="G1" s="30"/>
      <c r="H1" s="30"/>
      <c r="I1" s="30"/>
      <c r="J1" s="30"/>
    </row>
    <row r="2" customFormat="false" ht="3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</row>
    <row r="3" customFormat="false" ht="30" hidden="false" customHeight="true" outlineLevel="0" collapsed="false">
      <c r="A3" s="31" t="s">
        <v>115</v>
      </c>
      <c r="B3" s="31"/>
      <c r="C3" s="31"/>
      <c r="D3" s="31"/>
      <c r="E3" s="31"/>
      <c r="F3" s="31"/>
      <c r="G3" s="31"/>
      <c r="H3" s="31"/>
      <c r="I3" s="31"/>
      <c r="J3" s="31"/>
    </row>
    <row r="5" customFormat="false" ht="19.5" hidden="false" customHeight="true" outlineLevel="0" collapsed="false">
      <c r="A5" s="32" t="s">
        <v>116</v>
      </c>
      <c r="B5" s="33" t="n">
        <f aca="false">'Config &amp; Assumptions'!C20</f>
        <v>52</v>
      </c>
      <c r="C5" s="32" t="s">
        <v>117</v>
      </c>
      <c r="D5" s="34" t="n">
        <f aca="false">'Config &amp; Assumptions'!C21</f>
        <v>0</v>
      </c>
      <c r="E5" s="32" t="s">
        <v>118</v>
      </c>
      <c r="F5" s="34" t="n">
        <f aca="false">'Config &amp; Assumptions'!C12</f>
        <v>0</v>
      </c>
      <c r="G5" s="32" t="s">
        <v>119</v>
      </c>
      <c r="H5" s="35" t="n">
        <f aca="false">'Config &amp; Assumptions'!C13</f>
        <v>0.1</v>
      </c>
    </row>
    <row r="6" customFormat="false" ht="4.5" hidden="false" customHeight="true" outlineLevel="0" collapsed="false"/>
    <row r="7" customFormat="false" ht="31.5" hidden="false" customHeight="true" outlineLevel="0" collapsed="false">
      <c r="A7" s="36" t="s">
        <v>120</v>
      </c>
      <c r="B7" s="37" t="s">
        <v>121</v>
      </c>
      <c r="C7" s="37" t="s">
        <v>122</v>
      </c>
      <c r="D7" s="38" t="s">
        <v>123</v>
      </c>
      <c r="E7" s="38" t="s">
        <v>124</v>
      </c>
      <c r="F7" s="38" t="s">
        <v>125</v>
      </c>
      <c r="G7" s="38" t="s">
        <v>126</v>
      </c>
      <c r="H7" s="38" t="s">
        <v>127</v>
      </c>
      <c r="I7" s="39" t="s">
        <v>128</v>
      </c>
      <c r="J7" s="36" t="s">
        <v>129</v>
      </c>
    </row>
    <row r="8" customFormat="false" ht="18" hidden="false" customHeight="true" outlineLevel="0" collapsed="false">
      <c r="A8" s="40" t="n">
        <v>1</v>
      </c>
      <c r="B8" s="41" t="n">
        <f aca="false">'Config &amp; Assumptions'!C9</f>
        <v>0</v>
      </c>
      <c r="C8" s="12" t="n">
        <v>1</v>
      </c>
      <c r="D8" s="42" t="n">
        <f aca="false">'Config &amp; Assumptions'!C19</f>
        <v>0</v>
      </c>
      <c r="E8" s="43" t="str">
        <f aca="false">IFERROR(D8/'Config &amp; Assumptions'!C12,"")</f>
        <v/>
      </c>
      <c r="F8" s="44" t="n">
        <f aca="false">D8</f>
        <v>0</v>
      </c>
      <c r="G8" s="43" t="str">
        <f aca="false">IFERROR(E8,"")</f>
        <v/>
      </c>
      <c r="H8" s="45" t="str">
        <f aca="false">IFERROR(F8/'Config &amp; Assumptions'!C10,"")</f>
        <v/>
      </c>
      <c r="I8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8" s="47" t="s">
        <v>130</v>
      </c>
    </row>
    <row r="9" customFormat="false" ht="18" hidden="false" customHeight="true" outlineLevel="0" collapsed="false">
      <c r="A9" s="40" t="n">
        <v>2</v>
      </c>
      <c r="B9" s="48" t="n">
        <f aca="false">IFERROR(B8+7,"")</f>
        <v>7</v>
      </c>
      <c r="C9" s="12" t="n">
        <v>2</v>
      </c>
      <c r="D9" s="49" t="n">
        <f aca="false">'Config &amp; Assumptions'!C19</f>
        <v>0</v>
      </c>
      <c r="E9" s="50" t="str">
        <f aca="false">IFERROR(D9/'Config &amp; Assumptions'!C12,"")</f>
        <v/>
      </c>
      <c r="F9" s="51" t="n">
        <f aca="false">F8+D9</f>
        <v>0</v>
      </c>
      <c r="G9" s="50" t="str">
        <f aca="false">IFERROR(G8+E9,"")</f>
        <v/>
      </c>
      <c r="H9" s="52" t="str">
        <f aca="false">IFERROR(F9/'Config &amp; Assumptions'!C10,"")</f>
        <v/>
      </c>
      <c r="I9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9" s="47" t="s">
        <v>131</v>
      </c>
    </row>
    <row r="10" customFormat="false" ht="18" hidden="false" customHeight="true" outlineLevel="0" collapsed="false">
      <c r="A10" s="40" t="n">
        <v>3</v>
      </c>
      <c r="B10" s="41" t="n">
        <f aca="false">IFERROR(B9+7,"")</f>
        <v>14</v>
      </c>
      <c r="C10" s="12" t="n">
        <v>3</v>
      </c>
      <c r="D10" s="42" t="n">
        <f aca="false">'Config &amp; Assumptions'!C19</f>
        <v>0</v>
      </c>
      <c r="E10" s="43" t="str">
        <f aca="false">IFERROR(D10/'Config &amp; Assumptions'!C12,"")</f>
        <v/>
      </c>
      <c r="F10" s="44" t="n">
        <f aca="false">F9+D10</f>
        <v>0</v>
      </c>
      <c r="G10" s="43" t="str">
        <f aca="false">IFERROR(G9+E10,"")</f>
        <v/>
      </c>
      <c r="H10" s="45" t="str">
        <f aca="false">IFERROR(F10/'Config &amp; Assumptions'!C10,"")</f>
        <v/>
      </c>
      <c r="I10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0" s="47" t="s">
        <v>131</v>
      </c>
    </row>
    <row r="11" customFormat="false" ht="18" hidden="false" customHeight="true" outlineLevel="0" collapsed="false">
      <c r="A11" s="40" t="n">
        <v>4</v>
      </c>
      <c r="B11" s="48" t="n">
        <f aca="false">IFERROR(B10+7,"")</f>
        <v>21</v>
      </c>
      <c r="C11" s="12" t="n">
        <v>4</v>
      </c>
      <c r="D11" s="49" t="n">
        <f aca="false">'Config &amp; Assumptions'!C19</f>
        <v>0</v>
      </c>
      <c r="E11" s="50" t="str">
        <f aca="false">IFERROR(D11/'Config &amp; Assumptions'!C12,"")</f>
        <v/>
      </c>
      <c r="F11" s="51" t="n">
        <f aca="false">F10+D11</f>
        <v>0</v>
      </c>
      <c r="G11" s="50" t="str">
        <f aca="false">IFERROR(G10+E11,"")</f>
        <v/>
      </c>
      <c r="H11" s="52" t="str">
        <f aca="false">IFERROR(F11/'Config &amp; Assumptions'!C10,"")</f>
        <v/>
      </c>
      <c r="I11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1" s="54"/>
    </row>
    <row r="12" customFormat="false" ht="18" hidden="false" customHeight="true" outlineLevel="0" collapsed="false">
      <c r="A12" s="40" t="n">
        <v>5</v>
      </c>
      <c r="B12" s="41" t="n">
        <f aca="false">IFERROR(B11+7,"")</f>
        <v>28</v>
      </c>
      <c r="C12" s="12" t="n">
        <v>5</v>
      </c>
      <c r="D12" s="42" t="n">
        <f aca="false">'Config &amp; Assumptions'!C19</f>
        <v>0</v>
      </c>
      <c r="E12" s="43" t="str">
        <f aca="false">IFERROR(D12/'Config &amp; Assumptions'!C12,"")</f>
        <v/>
      </c>
      <c r="F12" s="44" t="n">
        <f aca="false">F11+D12</f>
        <v>0</v>
      </c>
      <c r="G12" s="43" t="str">
        <f aca="false">IFERROR(G11+E12,"")</f>
        <v/>
      </c>
      <c r="H12" s="45" t="str">
        <f aca="false">IFERROR(F12/'Config &amp; Assumptions'!C10,"")</f>
        <v/>
      </c>
      <c r="I12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2" s="55"/>
    </row>
    <row r="13" customFormat="false" ht="18" hidden="false" customHeight="true" outlineLevel="0" collapsed="false">
      <c r="A13" s="40" t="n">
        <v>6</v>
      </c>
      <c r="B13" s="48" t="n">
        <f aca="false">IFERROR(B12+7,"")</f>
        <v>35</v>
      </c>
      <c r="C13" s="12" t="n">
        <v>6</v>
      </c>
      <c r="D13" s="49" t="n">
        <f aca="false">'Config &amp; Assumptions'!C19</f>
        <v>0</v>
      </c>
      <c r="E13" s="50" t="str">
        <f aca="false">IFERROR(D13/'Config &amp; Assumptions'!C12,"")</f>
        <v/>
      </c>
      <c r="F13" s="51" t="n">
        <f aca="false">F12+D13</f>
        <v>0</v>
      </c>
      <c r="G13" s="50" t="str">
        <f aca="false">IFERROR(G12+E13,"")</f>
        <v/>
      </c>
      <c r="H13" s="52" t="str">
        <f aca="false">IFERROR(F13/'Config &amp; Assumptions'!C10,"")</f>
        <v/>
      </c>
      <c r="I13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3" s="54"/>
    </row>
    <row r="14" customFormat="false" ht="18" hidden="false" customHeight="true" outlineLevel="0" collapsed="false">
      <c r="A14" s="40" t="n">
        <v>7</v>
      </c>
      <c r="B14" s="41" t="n">
        <f aca="false">IFERROR(B13+7,"")</f>
        <v>42</v>
      </c>
      <c r="C14" s="12" t="n">
        <v>7</v>
      </c>
      <c r="D14" s="42" t="n">
        <f aca="false">'Config &amp; Assumptions'!C19</f>
        <v>0</v>
      </c>
      <c r="E14" s="43" t="str">
        <f aca="false">IFERROR(D14/'Config &amp; Assumptions'!C12,"")</f>
        <v/>
      </c>
      <c r="F14" s="44" t="n">
        <f aca="false">F13+D14</f>
        <v>0</v>
      </c>
      <c r="G14" s="43" t="str">
        <f aca="false">IFERROR(G13+E14,"")</f>
        <v/>
      </c>
      <c r="H14" s="45" t="str">
        <f aca="false">IFERROR(F14/'Config &amp; Assumptions'!C10,"")</f>
        <v/>
      </c>
      <c r="I14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4" s="55"/>
    </row>
    <row r="15" customFormat="false" ht="18" hidden="false" customHeight="true" outlineLevel="0" collapsed="false">
      <c r="A15" s="40" t="n">
        <v>8</v>
      </c>
      <c r="B15" s="48" t="n">
        <f aca="false">IFERROR(B14+7,"")</f>
        <v>49</v>
      </c>
      <c r="C15" s="12" t="n">
        <v>8</v>
      </c>
      <c r="D15" s="49" t="n">
        <f aca="false">'Config &amp; Assumptions'!C19</f>
        <v>0</v>
      </c>
      <c r="E15" s="50" t="str">
        <f aca="false">IFERROR(D15/'Config &amp; Assumptions'!C12,"")</f>
        <v/>
      </c>
      <c r="F15" s="51" t="n">
        <f aca="false">F14+D15</f>
        <v>0</v>
      </c>
      <c r="G15" s="50" t="str">
        <f aca="false">IFERROR(G14+E15,"")</f>
        <v/>
      </c>
      <c r="H15" s="52" t="str">
        <f aca="false">IFERROR(F15/'Config &amp; Assumptions'!C10,"")</f>
        <v/>
      </c>
      <c r="I15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5" s="54"/>
    </row>
    <row r="16" customFormat="false" ht="18" hidden="false" customHeight="true" outlineLevel="0" collapsed="false">
      <c r="A16" s="40" t="n">
        <v>9</v>
      </c>
      <c r="B16" s="41" t="n">
        <f aca="false">IFERROR(B15+7,"")</f>
        <v>56</v>
      </c>
      <c r="C16" s="12" t="n">
        <v>9</v>
      </c>
      <c r="D16" s="42" t="n">
        <f aca="false">'Config &amp; Assumptions'!C19</f>
        <v>0</v>
      </c>
      <c r="E16" s="43" t="str">
        <f aca="false">IFERROR(D16/'Config &amp; Assumptions'!C12,"")</f>
        <v/>
      </c>
      <c r="F16" s="44" t="n">
        <f aca="false">F15+D16</f>
        <v>0</v>
      </c>
      <c r="G16" s="43" t="str">
        <f aca="false">IFERROR(G15+E16,"")</f>
        <v/>
      </c>
      <c r="H16" s="45" t="str">
        <f aca="false">IFERROR(F16/'Config &amp; Assumptions'!C10,"")</f>
        <v/>
      </c>
      <c r="I16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6" s="55"/>
    </row>
    <row r="17" customFormat="false" ht="18" hidden="false" customHeight="true" outlineLevel="0" collapsed="false">
      <c r="A17" s="40" t="n">
        <v>10</v>
      </c>
      <c r="B17" s="48" t="n">
        <f aca="false">IFERROR(B16+7,"")</f>
        <v>63</v>
      </c>
      <c r="C17" s="12" t="n">
        <v>10</v>
      </c>
      <c r="D17" s="49" t="n">
        <f aca="false">'Config &amp; Assumptions'!C19</f>
        <v>0</v>
      </c>
      <c r="E17" s="50" t="str">
        <f aca="false">IFERROR(D17/'Config &amp; Assumptions'!C12,"")</f>
        <v/>
      </c>
      <c r="F17" s="51" t="n">
        <f aca="false">F16+D17</f>
        <v>0</v>
      </c>
      <c r="G17" s="50" t="str">
        <f aca="false">IFERROR(G16+E17,"")</f>
        <v/>
      </c>
      <c r="H17" s="52" t="str">
        <f aca="false">IFERROR(F17/'Config &amp; Assumptions'!C10,"")</f>
        <v/>
      </c>
      <c r="I17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7" s="54"/>
    </row>
    <row r="18" customFormat="false" ht="18" hidden="false" customHeight="true" outlineLevel="0" collapsed="false">
      <c r="A18" s="40" t="n">
        <v>11</v>
      </c>
      <c r="B18" s="41" t="n">
        <f aca="false">IFERROR(B17+7,"")</f>
        <v>70</v>
      </c>
      <c r="C18" s="12" t="n">
        <v>11</v>
      </c>
      <c r="D18" s="42" t="n">
        <f aca="false">'Config &amp; Assumptions'!C19</f>
        <v>0</v>
      </c>
      <c r="E18" s="43" t="str">
        <f aca="false">IFERROR(D18/'Config &amp; Assumptions'!C12,"")</f>
        <v/>
      </c>
      <c r="F18" s="44" t="n">
        <f aca="false">F17+D18</f>
        <v>0</v>
      </c>
      <c r="G18" s="43" t="str">
        <f aca="false">IFERROR(G17+E18,"")</f>
        <v/>
      </c>
      <c r="H18" s="45" t="str">
        <f aca="false">IFERROR(F18/'Config &amp; Assumptions'!C10,"")</f>
        <v/>
      </c>
      <c r="I18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8" s="55"/>
    </row>
    <row r="19" customFormat="false" ht="18" hidden="false" customHeight="true" outlineLevel="0" collapsed="false">
      <c r="A19" s="40" t="n">
        <v>12</v>
      </c>
      <c r="B19" s="48" t="n">
        <f aca="false">IFERROR(B18+7,"")</f>
        <v>77</v>
      </c>
      <c r="C19" s="12" t="n">
        <v>12</v>
      </c>
      <c r="D19" s="49" t="n">
        <f aca="false">'Config &amp; Assumptions'!C19</f>
        <v>0</v>
      </c>
      <c r="E19" s="50" t="str">
        <f aca="false">IFERROR(D19/'Config &amp; Assumptions'!C12,"")</f>
        <v/>
      </c>
      <c r="F19" s="51" t="n">
        <f aca="false">F18+D19</f>
        <v>0</v>
      </c>
      <c r="G19" s="50" t="str">
        <f aca="false">IFERROR(G18+E19,"")</f>
        <v/>
      </c>
      <c r="H19" s="52" t="str">
        <f aca="false">IFERROR(F19/'Config &amp; Assumptions'!C10,"")</f>
        <v/>
      </c>
      <c r="I19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19" s="54"/>
    </row>
    <row r="20" customFormat="false" ht="18" hidden="false" customHeight="true" outlineLevel="0" collapsed="false">
      <c r="A20" s="40" t="n">
        <v>13</v>
      </c>
      <c r="B20" s="41" t="n">
        <f aca="false">IFERROR(B19+7,"")</f>
        <v>84</v>
      </c>
      <c r="C20" s="12" t="n">
        <v>13</v>
      </c>
      <c r="D20" s="42" t="n">
        <f aca="false">'Config &amp; Assumptions'!C19</f>
        <v>0</v>
      </c>
      <c r="E20" s="43" t="str">
        <f aca="false">IFERROR(D20/'Config &amp; Assumptions'!C12,"")</f>
        <v/>
      </c>
      <c r="F20" s="44" t="n">
        <f aca="false">F19+D20</f>
        <v>0</v>
      </c>
      <c r="G20" s="43" t="str">
        <f aca="false">IFERROR(G19+E20,"")</f>
        <v/>
      </c>
      <c r="H20" s="45" t="str">
        <f aca="false">IFERROR(F20/'Config &amp; Assumptions'!C10,"")</f>
        <v/>
      </c>
      <c r="I20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0" s="55"/>
    </row>
    <row r="21" customFormat="false" ht="18" hidden="false" customHeight="true" outlineLevel="0" collapsed="false">
      <c r="A21" s="40" t="n">
        <v>14</v>
      </c>
      <c r="B21" s="48" t="n">
        <f aca="false">IFERROR(B20+7,"")</f>
        <v>91</v>
      </c>
      <c r="C21" s="12" t="n">
        <v>14</v>
      </c>
      <c r="D21" s="49" t="n">
        <f aca="false">'Config &amp; Assumptions'!C19</f>
        <v>0</v>
      </c>
      <c r="E21" s="50" t="str">
        <f aca="false">IFERROR(D21/'Config &amp; Assumptions'!C12,"")</f>
        <v/>
      </c>
      <c r="F21" s="51" t="n">
        <f aca="false">F20+D21</f>
        <v>0</v>
      </c>
      <c r="G21" s="50" t="str">
        <f aca="false">IFERROR(G20+E21,"")</f>
        <v/>
      </c>
      <c r="H21" s="52" t="str">
        <f aca="false">IFERROR(F21/'Config &amp; Assumptions'!C10,"")</f>
        <v/>
      </c>
      <c r="I21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1" s="54"/>
    </row>
    <row r="22" customFormat="false" ht="18" hidden="false" customHeight="true" outlineLevel="0" collapsed="false">
      <c r="A22" s="40" t="n">
        <v>15</v>
      </c>
      <c r="B22" s="41" t="n">
        <f aca="false">IFERROR(B21+7,"")</f>
        <v>98</v>
      </c>
      <c r="C22" s="12" t="n">
        <v>15</v>
      </c>
      <c r="D22" s="42" t="n">
        <f aca="false">'Config &amp; Assumptions'!C19</f>
        <v>0</v>
      </c>
      <c r="E22" s="43" t="str">
        <f aca="false">IFERROR(D22/'Config &amp; Assumptions'!C12,"")</f>
        <v/>
      </c>
      <c r="F22" s="44" t="n">
        <f aca="false">F21+D22</f>
        <v>0</v>
      </c>
      <c r="G22" s="43" t="str">
        <f aca="false">IFERROR(G21+E22,"")</f>
        <v/>
      </c>
      <c r="H22" s="45" t="str">
        <f aca="false">IFERROR(F22/'Config &amp; Assumptions'!C10,"")</f>
        <v/>
      </c>
      <c r="I22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2" s="55"/>
    </row>
    <row r="23" customFormat="false" ht="18" hidden="false" customHeight="true" outlineLevel="0" collapsed="false">
      <c r="A23" s="40" t="n">
        <v>16</v>
      </c>
      <c r="B23" s="48" t="n">
        <f aca="false">IFERROR(B22+7,"")</f>
        <v>105</v>
      </c>
      <c r="C23" s="12" t="n">
        <v>16</v>
      </c>
      <c r="D23" s="49" t="n">
        <f aca="false">'Config &amp; Assumptions'!C19</f>
        <v>0</v>
      </c>
      <c r="E23" s="50" t="str">
        <f aca="false">IFERROR(D23/'Config &amp; Assumptions'!C12,"")</f>
        <v/>
      </c>
      <c r="F23" s="51" t="n">
        <f aca="false">F22+D23</f>
        <v>0</v>
      </c>
      <c r="G23" s="50" t="str">
        <f aca="false">IFERROR(G22+E23,"")</f>
        <v/>
      </c>
      <c r="H23" s="52" t="str">
        <f aca="false">IFERROR(F23/'Config &amp; Assumptions'!C10,"")</f>
        <v/>
      </c>
      <c r="I23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3" s="54"/>
    </row>
    <row r="24" customFormat="false" ht="18" hidden="false" customHeight="true" outlineLevel="0" collapsed="false">
      <c r="A24" s="40" t="n">
        <v>17</v>
      </c>
      <c r="B24" s="41" t="n">
        <f aca="false">IFERROR(B23+7,"")</f>
        <v>112</v>
      </c>
      <c r="C24" s="12" t="n">
        <v>17</v>
      </c>
      <c r="D24" s="42" t="n">
        <f aca="false">'Config &amp; Assumptions'!C19</f>
        <v>0</v>
      </c>
      <c r="E24" s="43" t="str">
        <f aca="false">IFERROR(D24/'Config &amp; Assumptions'!C12,"")</f>
        <v/>
      </c>
      <c r="F24" s="44" t="n">
        <f aca="false">F23+D24</f>
        <v>0</v>
      </c>
      <c r="G24" s="43" t="str">
        <f aca="false">IFERROR(G23+E24,"")</f>
        <v/>
      </c>
      <c r="H24" s="45" t="str">
        <f aca="false">IFERROR(F24/'Config &amp; Assumptions'!C10,"")</f>
        <v/>
      </c>
      <c r="I24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4" s="55"/>
    </row>
    <row r="25" customFormat="false" ht="18" hidden="false" customHeight="true" outlineLevel="0" collapsed="false">
      <c r="A25" s="40" t="n">
        <v>18</v>
      </c>
      <c r="B25" s="48" t="n">
        <f aca="false">IFERROR(B24+7,"")</f>
        <v>119</v>
      </c>
      <c r="C25" s="12" t="n">
        <v>18</v>
      </c>
      <c r="D25" s="49" t="n">
        <f aca="false">'Config &amp; Assumptions'!C19</f>
        <v>0</v>
      </c>
      <c r="E25" s="50" t="str">
        <f aca="false">IFERROR(D25/'Config &amp; Assumptions'!C12,"")</f>
        <v/>
      </c>
      <c r="F25" s="51" t="n">
        <f aca="false">F24+D25</f>
        <v>0</v>
      </c>
      <c r="G25" s="50" t="str">
        <f aca="false">IFERROR(G24+E25,"")</f>
        <v/>
      </c>
      <c r="H25" s="52" t="str">
        <f aca="false">IFERROR(F25/'Config &amp; Assumptions'!C10,"")</f>
        <v/>
      </c>
      <c r="I25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5" s="54"/>
    </row>
    <row r="26" customFormat="false" ht="18" hidden="false" customHeight="true" outlineLevel="0" collapsed="false">
      <c r="A26" s="40" t="n">
        <v>19</v>
      </c>
      <c r="B26" s="41" t="n">
        <f aca="false">IFERROR(B25+7,"")</f>
        <v>126</v>
      </c>
      <c r="C26" s="12" t="n">
        <v>19</v>
      </c>
      <c r="D26" s="42" t="n">
        <f aca="false">'Config &amp; Assumptions'!C19</f>
        <v>0</v>
      </c>
      <c r="E26" s="43" t="str">
        <f aca="false">IFERROR(D26/'Config &amp; Assumptions'!C12,"")</f>
        <v/>
      </c>
      <c r="F26" s="44" t="n">
        <f aca="false">F25+D26</f>
        <v>0</v>
      </c>
      <c r="G26" s="43" t="str">
        <f aca="false">IFERROR(G25+E26,"")</f>
        <v/>
      </c>
      <c r="H26" s="45" t="str">
        <f aca="false">IFERROR(F26/'Config &amp; Assumptions'!C10,"")</f>
        <v/>
      </c>
      <c r="I26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6" s="55"/>
    </row>
    <row r="27" customFormat="false" ht="18" hidden="false" customHeight="true" outlineLevel="0" collapsed="false">
      <c r="A27" s="40" t="n">
        <v>20</v>
      </c>
      <c r="B27" s="48" t="n">
        <f aca="false">IFERROR(B26+7,"")</f>
        <v>133</v>
      </c>
      <c r="C27" s="12" t="n">
        <v>20</v>
      </c>
      <c r="D27" s="49" t="n">
        <f aca="false">'Config &amp; Assumptions'!C19</f>
        <v>0</v>
      </c>
      <c r="E27" s="50" t="str">
        <f aca="false">IFERROR(D27/'Config &amp; Assumptions'!C12,"")</f>
        <v/>
      </c>
      <c r="F27" s="51" t="n">
        <f aca="false">F26+D27</f>
        <v>0</v>
      </c>
      <c r="G27" s="50" t="str">
        <f aca="false">IFERROR(G26+E27,"")</f>
        <v/>
      </c>
      <c r="H27" s="52" t="str">
        <f aca="false">IFERROR(F27/'Config &amp; Assumptions'!C10,"")</f>
        <v/>
      </c>
      <c r="I27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7" s="54"/>
    </row>
    <row r="28" customFormat="false" ht="18" hidden="false" customHeight="true" outlineLevel="0" collapsed="false">
      <c r="A28" s="40" t="n">
        <v>21</v>
      </c>
      <c r="B28" s="41" t="n">
        <f aca="false">IFERROR(B27+7,"")</f>
        <v>140</v>
      </c>
      <c r="C28" s="12" t="n">
        <v>21</v>
      </c>
      <c r="D28" s="42" t="n">
        <f aca="false">'Config &amp; Assumptions'!C19</f>
        <v>0</v>
      </c>
      <c r="E28" s="43" t="str">
        <f aca="false">IFERROR(D28/'Config &amp; Assumptions'!C12,"")</f>
        <v/>
      </c>
      <c r="F28" s="44" t="n">
        <f aca="false">F27+D28</f>
        <v>0</v>
      </c>
      <c r="G28" s="43" t="str">
        <f aca="false">IFERROR(G27+E28,"")</f>
        <v/>
      </c>
      <c r="H28" s="45" t="str">
        <f aca="false">IFERROR(F28/'Config &amp; Assumptions'!C10,"")</f>
        <v/>
      </c>
      <c r="I28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8" s="55"/>
    </row>
    <row r="29" customFormat="false" ht="18" hidden="false" customHeight="true" outlineLevel="0" collapsed="false">
      <c r="A29" s="40" t="n">
        <v>22</v>
      </c>
      <c r="B29" s="48" t="n">
        <f aca="false">IFERROR(B28+7,"")</f>
        <v>147</v>
      </c>
      <c r="C29" s="12" t="n">
        <v>22</v>
      </c>
      <c r="D29" s="49" t="n">
        <f aca="false">'Config &amp; Assumptions'!C19</f>
        <v>0</v>
      </c>
      <c r="E29" s="50" t="str">
        <f aca="false">IFERROR(D29/'Config &amp; Assumptions'!C12,"")</f>
        <v/>
      </c>
      <c r="F29" s="51" t="n">
        <f aca="false">F28+D29</f>
        <v>0</v>
      </c>
      <c r="G29" s="50" t="str">
        <f aca="false">IFERROR(G28+E29,"")</f>
        <v/>
      </c>
      <c r="H29" s="52" t="str">
        <f aca="false">IFERROR(F29/'Config &amp; Assumptions'!C10,"")</f>
        <v/>
      </c>
      <c r="I29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29" s="54"/>
    </row>
    <row r="30" customFormat="false" ht="18" hidden="false" customHeight="true" outlineLevel="0" collapsed="false">
      <c r="A30" s="40" t="n">
        <v>23</v>
      </c>
      <c r="B30" s="41" t="n">
        <f aca="false">IFERROR(B29+7,"")</f>
        <v>154</v>
      </c>
      <c r="C30" s="12" t="n">
        <v>23</v>
      </c>
      <c r="D30" s="42" t="n">
        <f aca="false">'Config &amp; Assumptions'!C19</f>
        <v>0</v>
      </c>
      <c r="E30" s="43" t="str">
        <f aca="false">IFERROR(D30/'Config &amp; Assumptions'!C12,"")</f>
        <v/>
      </c>
      <c r="F30" s="44" t="n">
        <f aca="false">F29+D30</f>
        <v>0</v>
      </c>
      <c r="G30" s="43" t="str">
        <f aca="false">IFERROR(G29+E30,"")</f>
        <v/>
      </c>
      <c r="H30" s="45" t="str">
        <f aca="false">IFERROR(F30/'Config &amp; Assumptions'!C10,"")</f>
        <v/>
      </c>
      <c r="I30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0" s="55"/>
    </row>
    <row r="31" customFormat="false" ht="18" hidden="false" customHeight="true" outlineLevel="0" collapsed="false">
      <c r="A31" s="40" t="n">
        <v>24</v>
      </c>
      <c r="B31" s="48" t="n">
        <f aca="false">IFERROR(B30+7,"")</f>
        <v>161</v>
      </c>
      <c r="C31" s="12" t="n">
        <v>24</v>
      </c>
      <c r="D31" s="49" t="n">
        <f aca="false">'Config &amp; Assumptions'!C19</f>
        <v>0</v>
      </c>
      <c r="E31" s="50" t="str">
        <f aca="false">IFERROR(D31/'Config &amp; Assumptions'!C12,"")</f>
        <v/>
      </c>
      <c r="F31" s="51" t="n">
        <f aca="false">F30+D31</f>
        <v>0</v>
      </c>
      <c r="G31" s="50" t="str">
        <f aca="false">IFERROR(G30+E31,"")</f>
        <v/>
      </c>
      <c r="H31" s="52" t="str">
        <f aca="false">IFERROR(F31/'Config &amp; Assumptions'!C10,"")</f>
        <v/>
      </c>
      <c r="I31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1" s="54"/>
    </row>
    <row r="32" customFormat="false" ht="18" hidden="false" customHeight="true" outlineLevel="0" collapsed="false">
      <c r="A32" s="40" t="n">
        <v>25</v>
      </c>
      <c r="B32" s="41" t="n">
        <f aca="false">IFERROR(B31+7,"")</f>
        <v>168</v>
      </c>
      <c r="C32" s="12" t="n">
        <v>25</v>
      </c>
      <c r="D32" s="42" t="n">
        <f aca="false">'Config &amp; Assumptions'!C19</f>
        <v>0</v>
      </c>
      <c r="E32" s="43" t="str">
        <f aca="false">IFERROR(D32/'Config &amp; Assumptions'!C12,"")</f>
        <v/>
      </c>
      <c r="F32" s="44" t="n">
        <f aca="false">F31+D32</f>
        <v>0</v>
      </c>
      <c r="G32" s="43" t="str">
        <f aca="false">IFERROR(G31+E32,"")</f>
        <v/>
      </c>
      <c r="H32" s="45" t="str">
        <f aca="false">IFERROR(F32/'Config &amp; Assumptions'!C10,"")</f>
        <v/>
      </c>
      <c r="I32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2" s="55"/>
    </row>
    <row r="33" customFormat="false" ht="18" hidden="false" customHeight="true" outlineLevel="0" collapsed="false">
      <c r="A33" s="40" t="n">
        <v>26</v>
      </c>
      <c r="B33" s="48" t="n">
        <f aca="false">IFERROR(B32+7,"")</f>
        <v>175</v>
      </c>
      <c r="C33" s="12" t="n">
        <v>26</v>
      </c>
      <c r="D33" s="49" t="n">
        <f aca="false">'Config &amp; Assumptions'!C19</f>
        <v>0</v>
      </c>
      <c r="E33" s="50" t="str">
        <f aca="false">IFERROR(D33/'Config &amp; Assumptions'!C12,"")</f>
        <v/>
      </c>
      <c r="F33" s="51" t="n">
        <f aca="false">F32+D33</f>
        <v>0</v>
      </c>
      <c r="G33" s="50" t="str">
        <f aca="false">IFERROR(G32+E33,"")</f>
        <v/>
      </c>
      <c r="H33" s="52" t="str">
        <f aca="false">IFERROR(F33/'Config &amp; Assumptions'!C10,"")</f>
        <v/>
      </c>
      <c r="I33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3" s="54"/>
    </row>
    <row r="34" customFormat="false" ht="18" hidden="false" customHeight="true" outlineLevel="0" collapsed="false">
      <c r="A34" s="40" t="n">
        <v>27</v>
      </c>
      <c r="B34" s="41" t="n">
        <f aca="false">IFERROR(B33+7,"")</f>
        <v>182</v>
      </c>
      <c r="C34" s="12" t="n">
        <v>27</v>
      </c>
      <c r="D34" s="42" t="n">
        <f aca="false">'Config &amp; Assumptions'!C19</f>
        <v>0</v>
      </c>
      <c r="E34" s="43" t="str">
        <f aca="false">IFERROR(D34/'Config &amp; Assumptions'!C12,"")</f>
        <v/>
      </c>
      <c r="F34" s="44" t="n">
        <f aca="false">F33+D34</f>
        <v>0</v>
      </c>
      <c r="G34" s="43" t="str">
        <f aca="false">IFERROR(G33+E34,"")</f>
        <v/>
      </c>
      <c r="H34" s="45" t="str">
        <f aca="false">IFERROR(F34/'Config &amp; Assumptions'!C10,"")</f>
        <v/>
      </c>
      <c r="I34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4" s="55"/>
    </row>
    <row r="35" customFormat="false" ht="18" hidden="false" customHeight="true" outlineLevel="0" collapsed="false">
      <c r="A35" s="40" t="n">
        <v>28</v>
      </c>
      <c r="B35" s="48" t="n">
        <f aca="false">IFERROR(B34+7,"")</f>
        <v>189</v>
      </c>
      <c r="C35" s="12" t="n">
        <v>28</v>
      </c>
      <c r="D35" s="49" t="n">
        <f aca="false">'Config &amp; Assumptions'!C19</f>
        <v>0</v>
      </c>
      <c r="E35" s="50" t="str">
        <f aca="false">IFERROR(D35/'Config &amp; Assumptions'!C12,"")</f>
        <v/>
      </c>
      <c r="F35" s="51" t="n">
        <f aca="false">F34+D35</f>
        <v>0</v>
      </c>
      <c r="G35" s="50" t="str">
        <f aca="false">IFERROR(G34+E35,"")</f>
        <v/>
      </c>
      <c r="H35" s="52" t="str">
        <f aca="false">IFERROR(F35/'Config &amp; Assumptions'!C10,"")</f>
        <v/>
      </c>
      <c r="I35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5" s="54"/>
    </row>
    <row r="36" customFormat="false" ht="18" hidden="false" customHeight="true" outlineLevel="0" collapsed="false">
      <c r="A36" s="40" t="n">
        <v>29</v>
      </c>
      <c r="B36" s="41" t="n">
        <f aca="false">IFERROR(B35+7,"")</f>
        <v>196</v>
      </c>
      <c r="C36" s="12" t="n">
        <v>29</v>
      </c>
      <c r="D36" s="42" t="n">
        <f aca="false">'Config &amp; Assumptions'!C19</f>
        <v>0</v>
      </c>
      <c r="E36" s="43" t="str">
        <f aca="false">IFERROR(D36/'Config &amp; Assumptions'!C12,"")</f>
        <v/>
      </c>
      <c r="F36" s="44" t="n">
        <f aca="false">F35+D36</f>
        <v>0</v>
      </c>
      <c r="G36" s="43" t="str">
        <f aca="false">IFERROR(G35+E36,"")</f>
        <v/>
      </c>
      <c r="H36" s="45" t="str">
        <f aca="false">IFERROR(F36/'Config &amp; Assumptions'!C10,"")</f>
        <v/>
      </c>
      <c r="I36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6" s="55"/>
    </row>
    <row r="37" customFormat="false" ht="18" hidden="false" customHeight="true" outlineLevel="0" collapsed="false">
      <c r="A37" s="40" t="n">
        <v>30</v>
      </c>
      <c r="B37" s="48" t="n">
        <f aca="false">IFERROR(B36+7,"")</f>
        <v>203</v>
      </c>
      <c r="C37" s="12" t="n">
        <v>30</v>
      </c>
      <c r="D37" s="49" t="n">
        <f aca="false">'Config &amp; Assumptions'!C19</f>
        <v>0</v>
      </c>
      <c r="E37" s="50" t="str">
        <f aca="false">IFERROR(D37/'Config &amp; Assumptions'!C12,"")</f>
        <v/>
      </c>
      <c r="F37" s="51" t="n">
        <f aca="false">F36+D37</f>
        <v>0</v>
      </c>
      <c r="G37" s="50" t="str">
        <f aca="false">IFERROR(G36+E37,"")</f>
        <v/>
      </c>
      <c r="H37" s="52" t="str">
        <f aca="false">IFERROR(F37/'Config &amp; Assumptions'!C10,"")</f>
        <v/>
      </c>
      <c r="I37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7" s="54"/>
    </row>
    <row r="38" customFormat="false" ht="18" hidden="false" customHeight="true" outlineLevel="0" collapsed="false">
      <c r="A38" s="40" t="n">
        <v>31</v>
      </c>
      <c r="B38" s="41" t="n">
        <f aca="false">IFERROR(B37+7,"")</f>
        <v>210</v>
      </c>
      <c r="C38" s="12" t="n">
        <v>31</v>
      </c>
      <c r="D38" s="42" t="n">
        <f aca="false">'Config &amp; Assumptions'!C19</f>
        <v>0</v>
      </c>
      <c r="E38" s="43" t="str">
        <f aca="false">IFERROR(D38/'Config &amp; Assumptions'!C12,"")</f>
        <v/>
      </c>
      <c r="F38" s="44" t="n">
        <f aca="false">F37+D38</f>
        <v>0</v>
      </c>
      <c r="G38" s="43" t="str">
        <f aca="false">IFERROR(G37+E38,"")</f>
        <v/>
      </c>
      <c r="H38" s="45" t="str">
        <f aca="false">IFERROR(F38/'Config &amp; Assumptions'!C10,"")</f>
        <v/>
      </c>
      <c r="I38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8" s="55"/>
    </row>
    <row r="39" customFormat="false" ht="18" hidden="false" customHeight="true" outlineLevel="0" collapsed="false">
      <c r="A39" s="40" t="n">
        <v>32</v>
      </c>
      <c r="B39" s="48" t="n">
        <f aca="false">IFERROR(B38+7,"")</f>
        <v>217</v>
      </c>
      <c r="C39" s="12" t="n">
        <v>32</v>
      </c>
      <c r="D39" s="49" t="n">
        <f aca="false">'Config &amp; Assumptions'!C19</f>
        <v>0</v>
      </c>
      <c r="E39" s="50" t="str">
        <f aca="false">IFERROR(D39/'Config &amp; Assumptions'!C12,"")</f>
        <v/>
      </c>
      <c r="F39" s="51" t="n">
        <f aca="false">F38+D39</f>
        <v>0</v>
      </c>
      <c r="G39" s="50" t="str">
        <f aca="false">IFERROR(G38+E39,"")</f>
        <v/>
      </c>
      <c r="H39" s="52" t="str">
        <f aca="false">IFERROR(F39/'Config &amp; Assumptions'!C10,"")</f>
        <v/>
      </c>
      <c r="I39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39" s="54"/>
    </row>
    <row r="40" customFormat="false" ht="18" hidden="false" customHeight="true" outlineLevel="0" collapsed="false">
      <c r="A40" s="40" t="n">
        <v>33</v>
      </c>
      <c r="B40" s="41" t="n">
        <f aca="false">IFERROR(B39+7,"")</f>
        <v>224</v>
      </c>
      <c r="C40" s="12" t="n">
        <v>33</v>
      </c>
      <c r="D40" s="42" t="n">
        <f aca="false">'Config &amp; Assumptions'!C19</f>
        <v>0</v>
      </c>
      <c r="E40" s="43" t="str">
        <f aca="false">IFERROR(D40/'Config &amp; Assumptions'!C12,"")</f>
        <v/>
      </c>
      <c r="F40" s="44" t="n">
        <f aca="false">F39+D40</f>
        <v>0</v>
      </c>
      <c r="G40" s="43" t="str">
        <f aca="false">IFERROR(G39+E40,"")</f>
        <v/>
      </c>
      <c r="H40" s="45" t="str">
        <f aca="false">IFERROR(F40/'Config &amp; Assumptions'!C10,"")</f>
        <v/>
      </c>
      <c r="I40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0" s="55"/>
    </row>
    <row r="41" customFormat="false" ht="18" hidden="false" customHeight="true" outlineLevel="0" collapsed="false">
      <c r="A41" s="40" t="n">
        <v>34</v>
      </c>
      <c r="B41" s="48" t="n">
        <f aca="false">IFERROR(B40+7,"")</f>
        <v>231</v>
      </c>
      <c r="C41" s="12" t="n">
        <v>34</v>
      </c>
      <c r="D41" s="49" t="n">
        <f aca="false">'Config &amp; Assumptions'!C19</f>
        <v>0</v>
      </c>
      <c r="E41" s="50" t="str">
        <f aca="false">IFERROR(D41/'Config &amp; Assumptions'!C12,"")</f>
        <v/>
      </c>
      <c r="F41" s="51" t="n">
        <f aca="false">F40+D41</f>
        <v>0</v>
      </c>
      <c r="G41" s="50" t="str">
        <f aca="false">IFERROR(G40+E41,"")</f>
        <v/>
      </c>
      <c r="H41" s="52" t="str">
        <f aca="false">IFERROR(F41/'Config &amp; Assumptions'!C10,"")</f>
        <v/>
      </c>
      <c r="I41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1" s="54"/>
    </row>
    <row r="42" customFormat="false" ht="18" hidden="false" customHeight="true" outlineLevel="0" collapsed="false">
      <c r="A42" s="40" t="n">
        <v>35</v>
      </c>
      <c r="B42" s="41" t="n">
        <f aca="false">IFERROR(B41+7,"")</f>
        <v>238</v>
      </c>
      <c r="C42" s="12" t="n">
        <v>35</v>
      </c>
      <c r="D42" s="42" t="n">
        <f aca="false">'Config &amp; Assumptions'!C19</f>
        <v>0</v>
      </c>
      <c r="E42" s="43" t="str">
        <f aca="false">IFERROR(D42/'Config &amp; Assumptions'!C12,"")</f>
        <v/>
      </c>
      <c r="F42" s="44" t="n">
        <f aca="false">F41+D42</f>
        <v>0</v>
      </c>
      <c r="G42" s="43" t="str">
        <f aca="false">IFERROR(G41+E42,"")</f>
        <v/>
      </c>
      <c r="H42" s="45" t="str">
        <f aca="false">IFERROR(F42/'Config &amp; Assumptions'!C10,"")</f>
        <v/>
      </c>
      <c r="I42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2" s="55"/>
    </row>
    <row r="43" customFormat="false" ht="18" hidden="false" customHeight="true" outlineLevel="0" collapsed="false">
      <c r="A43" s="40" t="n">
        <v>36</v>
      </c>
      <c r="B43" s="48" t="n">
        <f aca="false">IFERROR(B42+7,"")</f>
        <v>245</v>
      </c>
      <c r="C43" s="12" t="n">
        <v>36</v>
      </c>
      <c r="D43" s="49" t="n">
        <f aca="false">'Config &amp; Assumptions'!C19</f>
        <v>0</v>
      </c>
      <c r="E43" s="50" t="str">
        <f aca="false">IFERROR(D43/'Config &amp; Assumptions'!C12,"")</f>
        <v/>
      </c>
      <c r="F43" s="51" t="n">
        <f aca="false">F42+D43</f>
        <v>0</v>
      </c>
      <c r="G43" s="50" t="str">
        <f aca="false">IFERROR(G42+E43,"")</f>
        <v/>
      </c>
      <c r="H43" s="52" t="str">
        <f aca="false">IFERROR(F43/'Config &amp; Assumptions'!C10,"")</f>
        <v/>
      </c>
      <c r="I43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3" s="54"/>
    </row>
    <row r="44" customFormat="false" ht="18" hidden="false" customHeight="true" outlineLevel="0" collapsed="false">
      <c r="A44" s="40" t="n">
        <v>37</v>
      </c>
      <c r="B44" s="41" t="n">
        <f aca="false">IFERROR(B43+7,"")</f>
        <v>252</v>
      </c>
      <c r="C44" s="12" t="n">
        <v>37</v>
      </c>
      <c r="D44" s="42" t="n">
        <f aca="false">'Config &amp; Assumptions'!C19</f>
        <v>0</v>
      </c>
      <c r="E44" s="43" t="str">
        <f aca="false">IFERROR(D44/'Config &amp; Assumptions'!C12,"")</f>
        <v/>
      </c>
      <c r="F44" s="44" t="n">
        <f aca="false">F43+D44</f>
        <v>0</v>
      </c>
      <c r="G44" s="43" t="str">
        <f aca="false">IFERROR(G43+E44,"")</f>
        <v/>
      </c>
      <c r="H44" s="45" t="str">
        <f aca="false">IFERROR(F44/'Config &amp; Assumptions'!C10,"")</f>
        <v/>
      </c>
      <c r="I44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4" s="55"/>
    </row>
    <row r="45" customFormat="false" ht="18" hidden="false" customHeight="true" outlineLevel="0" collapsed="false">
      <c r="A45" s="40" t="n">
        <v>38</v>
      </c>
      <c r="B45" s="48" t="n">
        <f aca="false">IFERROR(B44+7,"")</f>
        <v>259</v>
      </c>
      <c r="C45" s="12" t="n">
        <v>38</v>
      </c>
      <c r="D45" s="49" t="n">
        <f aca="false">'Config &amp; Assumptions'!C19</f>
        <v>0</v>
      </c>
      <c r="E45" s="50" t="str">
        <f aca="false">IFERROR(D45/'Config &amp; Assumptions'!C12,"")</f>
        <v/>
      </c>
      <c r="F45" s="51" t="n">
        <f aca="false">F44+D45</f>
        <v>0</v>
      </c>
      <c r="G45" s="50" t="str">
        <f aca="false">IFERROR(G44+E45,"")</f>
        <v/>
      </c>
      <c r="H45" s="52" t="str">
        <f aca="false">IFERROR(F45/'Config &amp; Assumptions'!C10,"")</f>
        <v/>
      </c>
      <c r="I45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5" s="54"/>
    </row>
    <row r="46" customFormat="false" ht="18" hidden="false" customHeight="true" outlineLevel="0" collapsed="false">
      <c r="A46" s="40" t="n">
        <v>39</v>
      </c>
      <c r="B46" s="41" t="n">
        <f aca="false">IFERROR(B45+7,"")</f>
        <v>266</v>
      </c>
      <c r="C46" s="12" t="n">
        <v>39</v>
      </c>
      <c r="D46" s="42" t="n">
        <f aca="false">'Config &amp; Assumptions'!C19</f>
        <v>0</v>
      </c>
      <c r="E46" s="43" t="str">
        <f aca="false">IFERROR(D46/'Config &amp; Assumptions'!C12,"")</f>
        <v/>
      </c>
      <c r="F46" s="44" t="n">
        <f aca="false">F45+D46</f>
        <v>0</v>
      </c>
      <c r="G46" s="43" t="str">
        <f aca="false">IFERROR(G45+E46,"")</f>
        <v/>
      </c>
      <c r="H46" s="45" t="str">
        <f aca="false">IFERROR(F46/'Config &amp; Assumptions'!C10,"")</f>
        <v/>
      </c>
      <c r="I46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6" s="55"/>
    </row>
    <row r="47" customFormat="false" ht="18" hidden="false" customHeight="true" outlineLevel="0" collapsed="false">
      <c r="A47" s="40" t="n">
        <v>40</v>
      </c>
      <c r="B47" s="48" t="n">
        <f aca="false">IFERROR(B46+7,"")</f>
        <v>273</v>
      </c>
      <c r="C47" s="12" t="n">
        <v>40</v>
      </c>
      <c r="D47" s="49" t="n">
        <f aca="false">'Config &amp; Assumptions'!C19</f>
        <v>0</v>
      </c>
      <c r="E47" s="50" t="str">
        <f aca="false">IFERROR(D47/'Config &amp; Assumptions'!C12,"")</f>
        <v/>
      </c>
      <c r="F47" s="51" t="n">
        <f aca="false">F46+D47</f>
        <v>0</v>
      </c>
      <c r="G47" s="50" t="str">
        <f aca="false">IFERROR(G46+E47,"")</f>
        <v/>
      </c>
      <c r="H47" s="52" t="str">
        <f aca="false">IFERROR(F47/'Config &amp; Assumptions'!C10,"")</f>
        <v/>
      </c>
      <c r="I47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7" s="54"/>
    </row>
    <row r="48" customFormat="false" ht="18" hidden="false" customHeight="true" outlineLevel="0" collapsed="false">
      <c r="A48" s="40" t="n">
        <v>41</v>
      </c>
      <c r="B48" s="41" t="n">
        <f aca="false">IFERROR(B47+7,"")</f>
        <v>280</v>
      </c>
      <c r="C48" s="12" t="n">
        <v>41</v>
      </c>
      <c r="D48" s="42" t="n">
        <f aca="false">'Config &amp; Assumptions'!C19</f>
        <v>0</v>
      </c>
      <c r="E48" s="43" t="str">
        <f aca="false">IFERROR(D48/'Config &amp; Assumptions'!C12,"")</f>
        <v/>
      </c>
      <c r="F48" s="44" t="n">
        <f aca="false">F47+D48</f>
        <v>0</v>
      </c>
      <c r="G48" s="43" t="str">
        <f aca="false">IFERROR(G47+E48,"")</f>
        <v/>
      </c>
      <c r="H48" s="45" t="str">
        <f aca="false">IFERROR(F48/'Config &amp; Assumptions'!C10,"")</f>
        <v/>
      </c>
      <c r="I48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8" s="55"/>
    </row>
    <row r="49" customFormat="false" ht="18" hidden="false" customHeight="true" outlineLevel="0" collapsed="false">
      <c r="A49" s="40" t="n">
        <v>42</v>
      </c>
      <c r="B49" s="48" t="n">
        <f aca="false">IFERROR(B48+7,"")</f>
        <v>287</v>
      </c>
      <c r="C49" s="12" t="n">
        <v>42</v>
      </c>
      <c r="D49" s="49" t="n">
        <f aca="false">'Config &amp; Assumptions'!C19</f>
        <v>0</v>
      </c>
      <c r="E49" s="50" t="str">
        <f aca="false">IFERROR(D49/'Config &amp; Assumptions'!C12,"")</f>
        <v/>
      </c>
      <c r="F49" s="51" t="n">
        <f aca="false">F48+D49</f>
        <v>0</v>
      </c>
      <c r="G49" s="50" t="str">
        <f aca="false">IFERROR(G48+E49,"")</f>
        <v/>
      </c>
      <c r="H49" s="52" t="str">
        <f aca="false">IFERROR(F49/'Config &amp; Assumptions'!C10,"")</f>
        <v/>
      </c>
      <c r="I49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49" s="54"/>
    </row>
    <row r="50" customFormat="false" ht="18" hidden="false" customHeight="true" outlineLevel="0" collapsed="false">
      <c r="A50" s="40" t="n">
        <v>43</v>
      </c>
      <c r="B50" s="41" t="n">
        <f aca="false">IFERROR(B49+7,"")</f>
        <v>294</v>
      </c>
      <c r="C50" s="12" t="n">
        <v>43</v>
      </c>
      <c r="D50" s="42" t="n">
        <f aca="false">'Config &amp; Assumptions'!C19</f>
        <v>0</v>
      </c>
      <c r="E50" s="43" t="str">
        <f aca="false">IFERROR(D50/'Config &amp; Assumptions'!C12,"")</f>
        <v/>
      </c>
      <c r="F50" s="44" t="n">
        <f aca="false">F49+D50</f>
        <v>0</v>
      </c>
      <c r="G50" s="43" t="str">
        <f aca="false">IFERROR(G49+E50,"")</f>
        <v/>
      </c>
      <c r="H50" s="45" t="str">
        <f aca="false">IFERROR(F50/'Config &amp; Assumptions'!C10,"")</f>
        <v/>
      </c>
      <c r="I50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0" s="55"/>
    </row>
    <row r="51" customFormat="false" ht="18" hidden="false" customHeight="true" outlineLevel="0" collapsed="false">
      <c r="A51" s="40" t="n">
        <v>44</v>
      </c>
      <c r="B51" s="48" t="n">
        <f aca="false">IFERROR(B50+7,"")</f>
        <v>301</v>
      </c>
      <c r="C51" s="12" t="n">
        <v>44</v>
      </c>
      <c r="D51" s="49" t="n">
        <f aca="false">'Config &amp; Assumptions'!C19</f>
        <v>0</v>
      </c>
      <c r="E51" s="50" t="str">
        <f aca="false">IFERROR(D51/'Config &amp; Assumptions'!C12,"")</f>
        <v/>
      </c>
      <c r="F51" s="51" t="n">
        <f aca="false">F50+D51</f>
        <v>0</v>
      </c>
      <c r="G51" s="50" t="str">
        <f aca="false">IFERROR(G50+E51,"")</f>
        <v/>
      </c>
      <c r="H51" s="52" t="str">
        <f aca="false">IFERROR(F51/'Config &amp; Assumptions'!C10,"")</f>
        <v/>
      </c>
      <c r="I51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1" s="54"/>
    </row>
    <row r="52" customFormat="false" ht="18" hidden="false" customHeight="true" outlineLevel="0" collapsed="false">
      <c r="A52" s="40" t="n">
        <v>45</v>
      </c>
      <c r="B52" s="41" t="n">
        <f aca="false">IFERROR(B51+7,"")</f>
        <v>308</v>
      </c>
      <c r="C52" s="12" t="n">
        <v>45</v>
      </c>
      <c r="D52" s="42" t="n">
        <f aca="false">'Config &amp; Assumptions'!C19</f>
        <v>0</v>
      </c>
      <c r="E52" s="43" t="str">
        <f aca="false">IFERROR(D52/'Config &amp; Assumptions'!C12,"")</f>
        <v/>
      </c>
      <c r="F52" s="44" t="n">
        <f aca="false">F51+D52</f>
        <v>0</v>
      </c>
      <c r="G52" s="43" t="str">
        <f aca="false">IFERROR(G51+E52,"")</f>
        <v/>
      </c>
      <c r="H52" s="45" t="str">
        <f aca="false">IFERROR(F52/'Config &amp; Assumptions'!C10,"")</f>
        <v/>
      </c>
      <c r="I52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2" s="55"/>
    </row>
    <row r="53" customFormat="false" ht="18" hidden="false" customHeight="true" outlineLevel="0" collapsed="false">
      <c r="A53" s="40" t="n">
        <v>46</v>
      </c>
      <c r="B53" s="48" t="n">
        <f aca="false">IFERROR(B52+7,"")</f>
        <v>315</v>
      </c>
      <c r="C53" s="12" t="n">
        <v>46</v>
      </c>
      <c r="D53" s="49" t="n">
        <f aca="false">'Config &amp; Assumptions'!C19</f>
        <v>0</v>
      </c>
      <c r="E53" s="50" t="str">
        <f aca="false">IFERROR(D53/'Config &amp; Assumptions'!C12,"")</f>
        <v/>
      </c>
      <c r="F53" s="51" t="n">
        <f aca="false">F52+D53</f>
        <v>0</v>
      </c>
      <c r="G53" s="50" t="str">
        <f aca="false">IFERROR(G52+E53,"")</f>
        <v/>
      </c>
      <c r="H53" s="52" t="str">
        <f aca="false">IFERROR(F53/'Config &amp; Assumptions'!C10,"")</f>
        <v/>
      </c>
      <c r="I53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3" s="54"/>
    </row>
    <row r="54" customFormat="false" ht="18" hidden="false" customHeight="true" outlineLevel="0" collapsed="false">
      <c r="A54" s="40" t="n">
        <v>47</v>
      </c>
      <c r="B54" s="41" t="n">
        <f aca="false">IFERROR(B53+7,"")</f>
        <v>322</v>
      </c>
      <c r="C54" s="12" t="n">
        <v>47</v>
      </c>
      <c r="D54" s="42" t="n">
        <f aca="false">'Config &amp; Assumptions'!C19</f>
        <v>0</v>
      </c>
      <c r="E54" s="43" t="str">
        <f aca="false">IFERROR(D54/'Config &amp; Assumptions'!C12,"")</f>
        <v/>
      </c>
      <c r="F54" s="44" t="n">
        <f aca="false">F53+D54</f>
        <v>0</v>
      </c>
      <c r="G54" s="43" t="str">
        <f aca="false">IFERROR(G53+E54,"")</f>
        <v/>
      </c>
      <c r="H54" s="45" t="str">
        <f aca="false">IFERROR(F54/'Config &amp; Assumptions'!C10,"")</f>
        <v/>
      </c>
      <c r="I54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4" s="55"/>
    </row>
    <row r="55" customFormat="false" ht="18" hidden="false" customHeight="true" outlineLevel="0" collapsed="false">
      <c r="A55" s="40" t="n">
        <v>48</v>
      </c>
      <c r="B55" s="48" t="n">
        <f aca="false">IFERROR(B54+7,"")</f>
        <v>329</v>
      </c>
      <c r="C55" s="12" t="n">
        <v>48</v>
      </c>
      <c r="D55" s="49" t="n">
        <f aca="false">'Config &amp; Assumptions'!C19</f>
        <v>0</v>
      </c>
      <c r="E55" s="50" t="str">
        <f aca="false">IFERROR(D55/'Config &amp; Assumptions'!C12,"")</f>
        <v/>
      </c>
      <c r="F55" s="51" t="n">
        <f aca="false">F54+D55</f>
        <v>0</v>
      </c>
      <c r="G55" s="50" t="str">
        <f aca="false">IFERROR(G54+E55,"")</f>
        <v/>
      </c>
      <c r="H55" s="52" t="str">
        <f aca="false">IFERROR(F55/'Config &amp; Assumptions'!C10,"")</f>
        <v/>
      </c>
      <c r="I55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5" s="54"/>
    </row>
    <row r="56" customFormat="false" ht="18" hidden="false" customHeight="true" outlineLevel="0" collapsed="false">
      <c r="A56" s="40" t="n">
        <v>49</v>
      </c>
      <c r="B56" s="41" t="n">
        <f aca="false">IFERROR(B55+7,"")</f>
        <v>336</v>
      </c>
      <c r="C56" s="12" t="n">
        <v>49</v>
      </c>
      <c r="D56" s="42" t="n">
        <f aca="false">'Config &amp; Assumptions'!C19</f>
        <v>0</v>
      </c>
      <c r="E56" s="43" t="str">
        <f aca="false">IFERROR(D56/'Config &amp; Assumptions'!C12,"")</f>
        <v/>
      </c>
      <c r="F56" s="44" t="n">
        <f aca="false">F55+D56</f>
        <v>0</v>
      </c>
      <c r="G56" s="43" t="str">
        <f aca="false">IFERROR(G55+E56,"")</f>
        <v/>
      </c>
      <c r="H56" s="45" t="str">
        <f aca="false">IFERROR(F56/'Config &amp; Assumptions'!C10,"")</f>
        <v/>
      </c>
      <c r="I56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6" s="55"/>
    </row>
    <row r="57" customFormat="false" ht="18" hidden="false" customHeight="true" outlineLevel="0" collapsed="false">
      <c r="A57" s="40" t="n">
        <v>50</v>
      </c>
      <c r="B57" s="48" t="n">
        <f aca="false">IFERROR(B56+7,"")</f>
        <v>343</v>
      </c>
      <c r="C57" s="12" t="n">
        <v>50</v>
      </c>
      <c r="D57" s="49" t="n">
        <f aca="false">'Config &amp; Assumptions'!C19</f>
        <v>0</v>
      </c>
      <c r="E57" s="50" t="str">
        <f aca="false">IFERROR(D57/'Config &amp; Assumptions'!C12,"")</f>
        <v/>
      </c>
      <c r="F57" s="51" t="n">
        <f aca="false">F56+D57</f>
        <v>0</v>
      </c>
      <c r="G57" s="50" t="str">
        <f aca="false">IFERROR(G56+E57,"")</f>
        <v/>
      </c>
      <c r="H57" s="52" t="str">
        <f aca="false">IFERROR(F57/'Config &amp; Assumptions'!C10,"")</f>
        <v/>
      </c>
      <c r="I57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7" s="54"/>
    </row>
    <row r="58" customFormat="false" ht="18" hidden="false" customHeight="true" outlineLevel="0" collapsed="false">
      <c r="A58" s="40" t="n">
        <v>51</v>
      </c>
      <c r="B58" s="41" t="n">
        <f aca="false">IFERROR(B57+7,"")</f>
        <v>350</v>
      </c>
      <c r="C58" s="12" t="n">
        <v>51</v>
      </c>
      <c r="D58" s="42" t="n">
        <f aca="false">'Config &amp; Assumptions'!C19</f>
        <v>0</v>
      </c>
      <c r="E58" s="43" t="str">
        <f aca="false">IFERROR(D58/'Config &amp; Assumptions'!C12,"")</f>
        <v/>
      </c>
      <c r="F58" s="44" t="n">
        <f aca="false">F57+D58</f>
        <v>0</v>
      </c>
      <c r="G58" s="43" t="str">
        <f aca="false">IFERROR(G57+E58,"")</f>
        <v/>
      </c>
      <c r="H58" s="45" t="str">
        <f aca="false">IFERROR(F58/'Config &amp; Assumptions'!C10,"")</f>
        <v/>
      </c>
      <c r="I58" s="46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8" s="55"/>
    </row>
    <row r="59" customFormat="false" ht="18" hidden="false" customHeight="true" outlineLevel="0" collapsed="false">
      <c r="A59" s="40" t="n">
        <v>52</v>
      </c>
      <c r="B59" s="48" t="n">
        <f aca="false">IFERROR(B58+7,"")</f>
        <v>357</v>
      </c>
      <c r="C59" s="12" t="n">
        <v>52</v>
      </c>
      <c r="D59" s="49" t="n">
        <f aca="false">'Config &amp; Assumptions'!C19</f>
        <v>0</v>
      </c>
      <c r="E59" s="50" t="str">
        <f aca="false">IFERROR(D59/'Config &amp; Assumptions'!C12,"")</f>
        <v/>
      </c>
      <c r="F59" s="51" t="n">
        <f aca="false">F58+D59</f>
        <v>0</v>
      </c>
      <c r="G59" s="50" t="str">
        <f aca="false">IFERROR(G58+E59,"")</f>
        <v/>
      </c>
      <c r="H59" s="52" t="str">
        <f aca="false">IFERROR(F59/'Config &amp; Assumptions'!C10,"")</f>
        <v/>
      </c>
      <c r="I59" s="53" t="str">
        <f aca="false">IFERROR(IF('Config &amp; Assumptions'!C12=0,"",IF('Config &amp; Assumptions'!C12&lt;'Config &amp; Assumptions'!C35,"A - Accumulation",IF('Config &amp; Assumptions'!C12&lt;'Config &amp; Assumptions'!C36,"B - Hold",IF('Config &amp; Assumptions'!C12&lt;'Config &amp; Assumptions'!C37,"C - Rebalance Review","D - Strategic Review")))),"")</f>
        <v/>
      </c>
      <c r="J59" s="54"/>
    </row>
  </sheetData>
  <mergeCells count="3">
    <mergeCell ref="A1:J1"/>
    <mergeCell ref="A2:J2"/>
    <mergeCell ref="A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4F8A"/>
    <pageSetUpPr fitToPage="false"/>
  </sheetPr>
  <dimension ref="B2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8" min="4" style="0" width="16"/>
    <col collapsed="false" customWidth="true" hidden="false" outlineLevel="0" max="9" min="9" style="0" width="26"/>
  </cols>
  <sheetData>
    <row r="2" customFormat="false" ht="27.75" hidden="false" customHeight="true" outlineLevel="0" collapsed="false">
      <c r="B2" s="16" t="s">
        <v>132</v>
      </c>
      <c r="C2" s="16"/>
      <c r="D2" s="16"/>
      <c r="E2" s="16"/>
      <c r="F2" s="16"/>
      <c r="G2" s="16"/>
      <c r="H2" s="16"/>
      <c r="I2" s="16"/>
    </row>
    <row r="3" customFormat="false" ht="3.75" hidden="false" customHeight="true" outlineLevel="0" collapsed="false">
      <c r="B3" s="4"/>
      <c r="C3" s="4"/>
      <c r="D3" s="4"/>
      <c r="E3" s="4"/>
      <c r="F3" s="4"/>
      <c r="G3" s="4"/>
      <c r="H3" s="4"/>
      <c r="I3" s="4"/>
    </row>
    <row r="4" customFormat="false" ht="27.75" hidden="false" customHeight="true" outlineLevel="0" collapsed="false">
      <c r="B4" s="31" t="s">
        <v>133</v>
      </c>
      <c r="C4" s="31"/>
      <c r="D4" s="31"/>
      <c r="E4" s="31"/>
      <c r="F4" s="31"/>
      <c r="G4" s="31"/>
      <c r="H4" s="31"/>
      <c r="I4" s="31"/>
    </row>
    <row r="6" customFormat="false" ht="36" hidden="false" customHeight="true" outlineLevel="0" collapsed="false">
      <c r="B6" s="37" t="s">
        <v>134</v>
      </c>
      <c r="C6" s="37" t="s">
        <v>135</v>
      </c>
      <c r="D6" s="37" t="s">
        <v>136</v>
      </c>
      <c r="E6" s="37" t="s">
        <v>137</v>
      </c>
      <c r="F6" s="37" t="s">
        <v>138</v>
      </c>
      <c r="G6" s="37" t="s">
        <v>139</v>
      </c>
      <c r="H6" s="37" t="s">
        <v>140</v>
      </c>
      <c r="I6" s="37" t="s">
        <v>141</v>
      </c>
      <c r="J6" s="37" t="s">
        <v>142</v>
      </c>
    </row>
    <row r="7" customFormat="false" ht="30" hidden="false" customHeight="true" outlineLevel="0" collapsed="false">
      <c r="B7" s="56" t="s">
        <v>143</v>
      </c>
      <c r="C7" s="23"/>
      <c r="D7" s="22"/>
      <c r="E7" s="23"/>
      <c r="F7" s="57" t="str">
        <f aca="false">IFERROR(IF(E7&gt;0,C7/E7,""),"")</f>
        <v/>
      </c>
      <c r="G7" s="58" t="s">
        <v>144</v>
      </c>
      <c r="H7" s="58" t="s">
        <v>145</v>
      </c>
      <c r="I7" s="58" t="s">
        <v>146</v>
      </c>
      <c r="J7" s="55" t="s">
        <v>147</v>
      </c>
    </row>
    <row r="8" customFormat="false" ht="30" hidden="false" customHeight="true" outlineLevel="0" collapsed="false">
      <c r="B8" s="59" t="s">
        <v>148</v>
      </c>
      <c r="C8" s="23"/>
      <c r="D8" s="22"/>
      <c r="E8" s="23"/>
      <c r="F8" s="60" t="str">
        <f aca="false">IFERROR(IF(E8&gt;0,C8/E8,""),"")</f>
        <v/>
      </c>
      <c r="G8" s="58" t="s">
        <v>149</v>
      </c>
      <c r="H8" s="58" t="s">
        <v>145</v>
      </c>
      <c r="I8" s="58" t="s">
        <v>146</v>
      </c>
      <c r="J8" s="55" t="s">
        <v>147</v>
      </c>
    </row>
    <row r="9" customFormat="false" ht="30" hidden="false" customHeight="true" outlineLevel="0" collapsed="false">
      <c r="B9" s="61" t="s">
        <v>150</v>
      </c>
      <c r="C9" s="23"/>
      <c r="D9" s="22"/>
      <c r="E9" s="23"/>
      <c r="F9" s="62" t="str">
        <f aca="false">IFERROR(IF(E9&gt;0,C9/E9,""),"")</f>
        <v/>
      </c>
      <c r="G9" s="58" t="s">
        <v>151</v>
      </c>
      <c r="H9" s="58" t="s">
        <v>145</v>
      </c>
      <c r="I9" s="58" t="s">
        <v>152</v>
      </c>
      <c r="J9" s="55" t="s">
        <v>147</v>
      </c>
    </row>
    <row r="10" customFormat="false" ht="30" hidden="false" customHeight="true" outlineLevel="0" collapsed="false">
      <c r="B10" s="63" t="s">
        <v>153</v>
      </c>
      <c r="C10" s="23"/>
      <c r="D10" s="22"/>
      <c r="E10" s="23"/>
      <c r="F10" s="43" t="str">
        <f aca="false">IFERROR(IF(E10&gt;0,C10/E10,""),"")</f>
        <v/>
      </c>
      <c r="G10" s="58" t="s">
        <v>154</v>
      </c>
      <c r="H10" s="58" t="s">
        <v>155</v>
      </c>
      <c r="I10" s="58" t="s">
        <v>152</v>
      </c>
      <c r="J10" s="55" t="s">
        <v>147</v>
      </c>
    </row>
    <row r="11" customFormat="false" ht="30" hidden="false" customHeight="true" outlineLevel="0" collapsed="false">
      <c r="B11" s="64" t="s">
        <v>156</v>
      </c>
      <c r="C11" s="23"/>
      <c r="D11" s="22"/>
      <c r="E11" s="23"/>
      <c r="F11" s="65" t="str">
        <f aca="false">IFERROR(IF(E11&gt;0,C11/E11,""),"")</f>
        <v/>
      </c>
      <c r="G11" s="58" t="s">
        <v>157</v>
      </c>
      <c r="H11" s="58" t="s">
        <v>155</v>
      </c>
      <c r="I11" s="58" t="s">
        <v>158</v>
      </c>
      <c r="J11" s="55" t="s">
        <v>147</v>
      </c>
    </row>
    <row r="12" customFormat="false" ht="30" hidden="false" customHeight="true" outlineLevel="0" collapsed="false">
      <c r="B12" s="66" t="s">
        <v>159</v>
      </c>
      <c r="C12" s="23"/>
      <c r="D12" s="22"/>
      <c r="E12" s="23"/>
      <c r="F12" s="67" t="str">
        <f aca="false">IFERROR(IF(E12&gt;0,C12/E12,""),"")</f>
        <v/>
      </c>
      <c r="G12" s="58" t="s">
        <v>160</v>
      </c>
      <c r="H12" s="58" t="s">
        <v>161</v>
      </c>
      <c r="I12" s="58" t="s">
        <v>158</v>
      </c>
      <c r="J12" s="55" t="s">
        <v>147</v>
      </c>
    </row>
    <row r="13" customFormat="false" ht="24" hidden="false" customHeight="true" outlineLevel="0" collapsed="false">
      <c r="B13" s="68" t="s">
        <v>162</v>
      </c>
      <c r="C13" s="69" t="n">
        <f aca="false">IFERROR(SUM(C7:C12),"")</f>
        <v>0</v>
      </c>
      <c r="F13" s="70" t="n">
        <f aca="false">IFERROR(SUM(F7:F12),"")</f>
        <v>0</v>
      </c>
    </row>
    <row r="15" customFormat="false" ht="19.5" hidden="false" customHeight="true" outlineLevel="0" collapsed="false">
      <c r="B15" s="71" t="s">
        <v>163</v>
      </c>
      <c r="C15" s="71"/>
      <c r="D15" s="26" t="n">
        <f aca="false">IFERROR(C13,"")</f>
        <v>0</v>
      </c>
      <c r="E15" s="71" t="s">
        <v>164</v>
      </c>
      <c r="F15" s="71"/>
      <c r="G15" s="72" t="n">
        <f aca="false">'Config &amp; Assumptions'!C21</f>
        <v>0</v>
      </c>
      <c r="H15" s="71" t="s">
        <v>165</v>
      </c>
      <c r="I15" s="71"/>
      <c r="J15" s="72" t="n">
        <f aca="false">'Config &amp; Assumptions'!C10</f>
        <v>0</v>
      </c>
    </row>
  </sheetData>
  <mergeCells count="6">
    <mergeCell ref="B2:I2"/>
    <mergeCell ref="B3:I3"/>
    <mergeCell ref="B4:I4"/>
    <mergeCell ref="B15:C15"/>
    <mergeCell ref="E15:F15"/>
    <mergeCell ref="H15:I15"/>
  </mergeCells>
  <dataValidations count="1">
    <dataValidation allowBlank="true" errorStyle="stop" operator="between" showDropDown="false" showErrorMessage="false" showInputMessage="false" sqref="I7:I12" type="list">
      <formula1>"Planned,Conditional,On Hold,Executed,Cancelled"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4C"/>
    <pageSetUpPr fitToPage="fals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8" min="6" style="0" width="16"/>
    <col collapsed="false" customWidth="true" hidden="false" outlineLevel="0" max="9" min="9" style="0" width="20"/>
  </cols>
  <sheetData>
    <row r="1" customFormat="false" ht="25.5" hidden="false" customHeight="true" outlineLevel="0" collapsed="false">
      <c r="A1" s="30" t="s">
        <v>166</v>
      </c>
      <c r="B1" s="30"/>
      <c r="C1" s="30"/>
      <c r="D1" s="30"/>
      <c r="E1" s="30"/>
      <c r="F1" s="30"/>
      <c r="G1" s="30"/>
      <c r="H1" s="30"/>
      <c r="I1" s="30"/>
    </row>
    <row r="2" customFormat="false" ht="3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</row>
    <row r="3" customFormat="false" ht="18" hidden="false" customHeight="true" outlineLevel="0" collapsed="false">
      <c r="A3" s="73" t="s">
        <v>167</v>
      </c>
      <c r="B3" s="73"/>
      <c r="C3" s="73"/>
      <c r="D3" s="73"/>
      <c r="E3" s="73"/>
      <c r="F3" s="73"/>
      <c r="G3" s="73"/>
      <c r="H3" s="73"/>
      <c r="I3" s="73"/>
    </row>
    <row r="5" customFormat="false" ht="31.5" hidden="false" customHeight="true" outlineLevel="0" collapsed="false">
      <c r="A5" s="38" t="s">
        <v>168</v>
      </c>
      <c r="B5" s="38" t="s">
        <v>169</v>
      </c>
      <c r="C5" s="38" t="s">
        <v>170</v>
      </c>
      <c r="D5" s="38" t="s">
        <v>171</v>
      </c>
      <c r="E5" s="38" t="s">
        <v>172</v>
      </c>
      <c r="F5" s="38" t="s">
        <v>173</v>
      </c>
      <c r="G5" s="38" t="s">
        <v>174</v>
      </c>
      <c r="H5" s="38" t="s">
        <v>175</v>
      </c>
      <c r="I5" s="38" t="s">
        <v>41</v>
      </c>
    </row>
    <row r="6" customFormat="false" ht="19.5" hidden="false" customHeight="true" outlineLevel="0" collapsed="false">
      <c r="A6" s="74" t="s">
        <v>176</v>
      </c>
      <c r="B6" s="42" t="n">
        <f aca="false">IFERROR('Config &amp; Assumptions'!C19*4,"")</f>
        <v>0</v>
      </c>
      <c r="C6" s="23"/>
      <c r="D6" s="23"/>
      <c r="E6" s="44" t="n">
        <f aca="false">IFERROR(C6+D6,"")</f>
        <v>0</v>
      </c>
      <c r="F6" s="24"/>
      <c r="G6" s="44" t="str">
        <f aca="false">IFERROR(IF(F6&gt;0,E6/F6,""),"")</f>
        <v/>
      </c>
      <c r="H6" s="43" t="n">
        <f aca="false">IFERROR(F6,"")</f>
        <v>0</v>
      </c>
      <c r="I6" s="58"/>
    </row>
    <row r="7" customFormat="false" ht="19.5" hidden="false" customHeight="true" outlineLevel="0" collapsed="false">
      <c r="A7" s="74" t="s">
        <v>177</v>
      </c>
      <c r="B7" s="49" t="n">
        <f aca="false">IFERROR('Config &amp; Assumptions'!C19*4,"")</f>
        <v>0</v>
      </c>
      <c r="C7" s="23"/>
      <c r="D7" s="23"/>
      <c r="E7" s="51" t="n">
        <f aca="false">IFERROR(C7+D7,"")</f>
        <v>0</v>
      </c>
      <c r="F7" s="24"/>
      <c r="G7" s="51" t="str">
        <f aca="false">IFERROR(IF(F7&gt;0,E7/F7,""),"")</f>
        <v/>
      </c>
      <c r="H7" s="50" t="n">
        <f aca="false">IFERROR(H6+F7,"")</f>
        <v>0</v>
      </c>
      <c r="I7" s="58"/>
    </row>
    <row r="8" customFormat="false" ht="19.5" hidden="false" customHeight="true" outlineLevel="0" collapsed="false">
      <c r="A8" s="74" t="s">
        <v>178</v>
      </c>
      <c r="B8" s="42" t="n">
        <f aca="false">IFERROR('Config &amp; Assumptions'!C19*4,"")</f>
        <v>0</v>
      </c>
      <c r="C8" s="23"/>
      <c r="D8" s="23"/>
      <c r="E8" s="44" t="n">
        <f aca="false">IFERROR(C8+D8,"")</f>
        <v>0</v>
      </c>
      <c r="F8" s="24"/>
      <c r="G8" s="44" t="str">
        <f aca="false">IFERROR(IF(F8&gt;0,E8/F8,""),"")</f>
        <v/>
      </c>
      <c r="H8" s="43" t="n">
        <f aca="false">IFERROR(H7+F8,"")</f>
        <v>0</v>
      </c>
      <c r="I8" s="58"/>
    </row>
    <row r="9" customFormat="false" ht="19.5" hidden="false" customHeight="true" outlineLevel="0" collapsed="false">
      <c r="A9" s="74" t="s">
        <v>179</v>
      </c>
      <c r="B9" s="49" t="n">
        <f aca="false">IFERROR('Config &amp; Assumptions'!C19*4,"")</f>
        <v>0</v>
      </c>
      <c r="C9" s="23"/>
      <c r="D9" s="23"/>
      <c r="E9" s="51" t="n">
        <f aca="false">IFERROR(C9+D9,"")</f>
        <v>0</v>
      </c>
      <c r="F9" s="24"/>
      <c r="G9" s="51" t="str">
        <f aca="false">IFERROR(IF(F9&gt;0,E9/F9,""),"")</f>
        <v/>
      </c>
      <c r="H9" s="50" t="n">
        <f aca="false">IFERROR(H8+F9,"")</f>
        <v>0</v>
      </c>
      <c r="I9" s="58"/>
    </row>
    <row r="10" customFormat="false" ht="19.5" hidden="false" customHeight="true" outlineLevel="0" collapsed="false">
      <c r="A10" s="74" t="s">
        <v>180</v>
      </c>
      <c r="B10" s="42" t="n">
        <f aca="false">IFERROR('Config &amp; Assumptions'!C19*4,"")</f>
        <v>0</v>
      </c>
      <c r="C10" s="23"/>
      <c r="D10" s="23"/>
      <c r="E10" s="44" t="n">
        <f aca="false">IFERROR(C10+D10,"")</f>
        <v>0</v>
      </c>
      <c r="F10" s="24"/>
      <c r="G10" s="44" t="str">
        <f aca="false">IFERROR(IF(F10&gt;0,E10/F10,""),"")</f>
        <v/>
      </c>
      <c r="H10" s="43" t="n">
        <f aca="false">IFERROR(H9+F10,"")</f>
        <v>0</v>
      </c>
      <c r="I10" s="58"/>
    </row>
    <row r="11" customFormat="false" ht="19.5" hidden="false" customHeight="true" outlineLevel="0" collapsed="false">
      <c r="A11" s="74" t="s">
        <v>181</v>
      </c>
      <c r="B11" s="49" t="n">
        <f aca="false">IFERROR('Config &amp; Assumptions'!C19*4,"")</f>
        <v>0</v>
      </c>
      <c r="C11" s="23"/>
      <c r="D11" s="23"/>
      <c r="E11" s="51" t="n">
        <f aca="false">IFERROR(C11+D11,"")</f>
        <v>0</v>
      </c>
      <c r="F11" s="24"/>
      <c r="G11" s="51" t="str">
        <f aca="false">IFERROR(IF(F11&gt;0,E11/F11,""),"")</f>
        <v/>
      </c>
      <c r="H11" s="50" t="n">
        <f aca="false">IFERROR(H10+F11,"")</f>
        <v>0</v>
      </c>
      <c r="I11" s="58"/>
    </row>
    <row r="12" customFormat="false" ht="19.5" hidden="false" customHeight="true" outlineLevel="0" collapsed="false">
      <c r="A12" s="74" t="s">
        <v>182</v>
      </c>
      <c r="B12" s="42" t="n">
        <f aca="false">IFERROR('Config &amp; Assumptions'!C19*4,"")</f>
        <v>0</v>
      </c>
      <c r="C12" s="23"/>
      <c r="D12" s="23"/>
      <c r="E12" s="44" t="n">
        <f aca="false">IFERROR(C12+D12,"")</f>
        <v>0</v>
      </c>
      <c r="F12" s="24"/>
      <c r="G12" s="44" t="str">
        <f aca="false">IFERROR(IF(F12&gt;0,E12/F12,""),"")</f>
        <v/>
      </c>
      <c r="H12" s="43" t="n">
        <f aca="false">IFERROR(H11+F12,"")</f>
        <v>0</v>
      </c>
      <c r="I12" s="58"/>
    </row>
    <row r="13" customFormat="false" ht="19.5" hidden="false" customHeight="true" outlineLevel="0" collapsed="false">
      <c r="A13" s="74" t="s">
        <v>183</v>
      </c>
      <c r="B13" s="49" t="n">
        <f aca="false">IFERROR('Config &amp; Assumptions'!C19*4,"")</f>
        <v>0</v>
      </c>
      <c r="C13" s="23"/>
      <c r="D13" s="23"/>
      <c r="E13" s="51" t="n">
        <f aca="false">IFERROR(C13+D13,"")</f>
        <v>0</v>
      </c>
      <c r="F13" s="24"/>
      <c r="G13" s="51" t="str">
        <f aca="false">IFERROR(IF(F13&gt;0,E13/F13,""),"")</f>
        <v/>
      </c>
      <c r="H13" s="50" t="n">
        <f aca="false">IFERROR(H12+F13,"")</f>
        <v>0</v>
      </c>
      <c r="I13" s="58"/>
    </row>
    <row r="14" customFormat="false" ht="19.5" hidden="false" customHeight="true" outlineLevel="0" collapsed="false">
      <c r="A14" s="74" t="s">
        <v>184</v>
      </c>
      <c r="B14" s="42" t="n">
        <f aca="false">IFERROR('Config &amp; Assumptions'!C19*4,"")</f>
        <v>0</v>
      </c>
      <c r="C14" s="23"/>
      <c r="D14" s="23"/>
      <c r="E14" s="44" t="n">
        <f aca="false">IFERROR(C14+D14,"")</f>
        <v>0</v>
      </c>
      <c r="F14" s="24"/>
      <c r="G14" s="44" t="str">
        <f aca="false">IFERROR(IF(F14&gt;0,E14/F14,""),"")</f>
        <v/>
      </c>
      <c r="H14" s="43" t="n">
        <f aca="false">IFERROR(H13+F14,"")</f>
        <v>0</v>
      </c>
      <c r="I14" s="58"/>
    </row>
    <row r="15" customFormat="false" ht="19.5" hidden="false" customHeight="true" outlineLevel="0" collapsed="false">
      <c r="A15" s="74" t="s">
        <v>185</v>
      </c>
      <c r="B15" s="49" t="n">
        <f aca="false">IFERROR('Config &amp; Assumptions'!C19*4,"")</f>
        <v>0</v>
      </c>
      <c r="C15" s="23"/>
      <c r="D15" s="23"/>
      <c r="E15" s="51" t="n">
        <f aca="false">IFERROR(C15+D15,"")</f>
        <v>0</v>
      </c>
      <c r="F15" s="24"/>
      <c r="G15" s="51" t="str">
        <f aca="false">IFERROR(IF(F15&gt;0,E15/F15,""),"")</f>
        <v/>
      </c>
      <c r="H15" s="50" t="n">
        <f aca="false">IFERROR(H14+F15,"")</f>
        <v>0</v>
      </c>
      <c r="I15" s="58"/>
    </row>
    <row r="16" customFormat="false" ht="19.5" hidden="false" customHeight="true" outlineLevel="0" collapsed="false">
      <c r="A16" s="74" t="s">
        <v>186</v>
      </c>
      <c r="B16" s="42" t="n">
        <f aca="false">IFERROR('Config &amp; Assumptions'!C19*4,"")</f>
        <v>0</v>
      </c>
      <c r="C16" s="23"/>
      <c r="D16" s="23"/>
      <c r="E16" s="44" t="n">
        <f aca="false">IFERROR(C16+D16,"")</f>
        <v>0</v>
      </c>
      <c r="F16" s="24"/>
      <c r="G16" s="44" t="str">
        <f aca="false">IFERROR(IF(F16&gt;0,E16/F16,""),"")</f>
        <v/>
      </c>
      <c r="H16" s="43" t="n">
        <f aca="false">IFERROR(H15+F16,"")</f>
        <v>0</v>
      </c>
      <c r="I16" s="58"/>
    </row>
    <row r="17" customFormat="false" ht="19.5" hidden="false" customHeight="true" outlineLevel="0" collapsed="false">
      <c r="A17" s="74" t="s">
        <v>187</v>
      </c>
      <c r="B17" s="49" t="n">
        <f aca="false">IFERROR('Config &amp; Assumptions'!C19*4,"")</f>
        <v>0</v>
      </c>
      <c r="C17" s="23"/>
      <c r="D17" s="23"/>
      <c r="E17" s="51" t="n">
        <f aca="false">IFERROR(C17+D17,"")</f>
        <v>0</v>
      </c>
      <c r="F17" s="24"/>
      <c r="G17" s="51" t="str">
        <f aca="false">IFERROR(IF(F17&gt;0,E17/F17,""),"")</f>
        <v/>
      </c>
      <c r="H17" s="50" t="n">
        <f aca="false">IFERROR(H16+F17,"")</f>
        <v>0</v>
      </c>
      <c r="I17" s="58"/>
    </row>
    <row r="18" customFormat="false" ht="21.75" hidden="false" customHeight="true" outlineLevel="0" collapsed="false">
      <c r="A18" s="68" t="s">
        <v>188</v>
      </c>
      <c r="B18" s="69" t="n">
        <f aca="false">IFERROR(SUM(B6:B17),"")</f>
        <v>0</v>
      </c>
      <c r="C18" s="69" t="n">
        <f aca="false">IFERROR(SUM(C6:C17),"")</f>
        <v>0</v>
      </c>
      <c r="D18" s="69" t="n">
        <f aca="false">IFERROR(SUM(D6:D17),"")</f>
        <v>0</v>
      </c>
      <c r="E18" s="69" t="n">
        <f aca="false">IFERROR(SUM(E6:E17),"")</f>
        <v>0</v>
      </c>
      <c r="F18" s="70" t="n">
        <f aca="false">IFERROR(SUM(F6:F17),"")</f>
        <v>0</v>
      </c>
      <c r="G18" s="69" t="str">
        <f aca="false">IFERROR(IF(F18&gt;0,E18/F18,""),"")</f>
        <v/>
      </c>
    </row>
  </sheetData>
  <mergeCells count="3">
    <mergeCell ref="A1:I1"/>
    <mergeCell ref="A2:I2"/>
    <mergeCell ref="A3:I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4F8A"/>
    <pageSetUpPr fitToPage="false"/>
  </sheetPr>
  <dimension ref="B2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5" min="3" style="0" width="18"/>
    <col collapsed="false" customWidth="true" hidden="false" outlineLevel="0" max="6" min="6" style="0" width="28"/>
    <col collapsed="false" customWidth="true" hidden="false" outlineLevel="0" max="7" min="7" style="0" width="22"/>
  </cols>
  <sheetData>
    <row r="2" customFormat="false" ht="27.75" hidden="false" customHeight="true" outlineLevel="0" collapsed="false">
      <c r="B2" s="16" t="s">
        <v>189</v>
      </c>
      <c r="C2" s="16"/>
      <c r="D2" s="16"/>
      <c r="E2" s="16"/>
      <c r="F2" s="16"/>
      <c r="G2" s="16"/>
    </row>
    <row r="3" customFormat="false" ht="3.75" hidden="false" customHeight="true" outlineLevel="0" collapsed="false">
      <c r="B3" s="4"/>
      <c r="C3" s="4"/>
      <c r="D3" s="4"/>
      <c r="E3" s="4"/>
      <c r="F3" s="4"/>
      <c r="G3" s="4"/>
    </row>
    <row r="4" customFormat="false" ht="24" hidden="false" customHeight="true" outlineLevel="0" collapsed="false">
      <c r="B4" s="31" t="s">
        <v>190</v>
      </c>
      <c r="C4" s="31"/>
      <c r="D4" s="31"/>
      <c r="E4" s="31"/>
      <c r="F4" s="31"/>
      <c r="G4" s="31"/>
    </row>
    <row r="6" customFormat="false" ht="21.75" hidden="false" customHeight="true" outlineLevel="0" collapsed="false">
      <c r="B6" s="75" t="s">
        <v>191</v>
      </c>
      <c r="C6" s="76"/>
      <c r="D6" s="77" t="str">
        <f aca="false">IFERROR(IF(C6=0,"Enter price above",IF(C6&lt;'Config &amp; Assumptions'!C35,"Band A — Accumulation",IF(C6&lt;'Config &amp; Assumptions'!C36,"Band B — Hold",IF(C6&lt;'Config &amp; Assumptions'!C37,"Band C — Rebalance Review","Band D — Strategic Review")))),"Enter price")</f>
        <v>Enter price above</v>
      </c>
    </row>
    <row r="8" customFormat="false" ht="6" hidden="false" customHeight="true" outlineLevel="0" collapsed="false"/>
    <row r="9" customFormat="false" ht="21.75" hidden="false" customHeight="true" outlineLevel="0" collapsed="false">
      <c r="B9" s="27" t="s">
        <v>192</v>
      </c>
      <c r="C9" s="27"/>
      <c r="D9" s="27"/>
      <c r="E9" s="27"/>
      <c r="F9" s="27"/>
      <c r="G9" s="27"/>
    </row>
    <row r="10" customFormat="false" ht="27.75" hidden="false" customHeight="true" outlineLevel="0" collapsed="false">
      <c r="B10" s="37" t="s">
        <v>193</v>
      </c>
      <c r="C10" s="37" t="s">
        <v>194</v>
      </c>
      <c r="D10" s="37" t="s">
        <v>195</v>
      </c>
      <c r="E10" s="37" t="s">
        <v>196</v>
      </c>
      <c r="F10" s="37" t="s">
        <v>197</v>
      </c>
      <c r="G10" s="37" t="s">
        <v>198</v>
      </c>
    </row>
    <row r="11" customFormat="false" ht="27.75" hidden="false" customHeight="true" outlineLevel="0" collapsed="false">
      <c r="B11" s="5" t="s">
        <v>199</v>
      </c>
      <c r="C11" s="42" t="n">
        <f aca="false">'Config &amp; Assumptions'!C19</f>
        <v>0</v>
      </c>
      <c r="D11" s="46" t="str">
        <f aca="false">IFERROR(D6,"")</f>
        <v>Enter price above</v>
      </c>
      <c r="E11" s="78" t="str">
        <f aca="false">IFERROR(IF(C6=0,"N/A",IF(C6&lt;'Config &amp; Assumptions'!C35,IF('Config &amp; Assumptions'!C23="Yes","YES — Execute","Config: No in Band A"),"HOLD or STOP — see action")),"N/A")</f>
        <v>N/A</v>
      </c>
      <c r="F11" s="79" t="str">
        <f aca="false">IFERROR(IF(C6=0,"Enter current BTC price in C6",IF(C6&lt;'Config &amp; Assumptions'!C35,"Execute scheduled DCA purchase",IF(C6&lt;'Config &amp; Assumptions'!C36,"Hold: Band B — no DCA per config",IF(C6&lt;'Config &amp; Assumptions'!C37,"Hold: Band C — no DCA per config","STOP: Band D — consult board")))),"N/A")</f>
        <v>Enter current BTC price in C6</v>
      </c>
      <c r="G11" s="80" t="s">
        <v>200</v>
      </c>
    </row>
    <row r="12" customFormat="false" ht="27.75" hidden="false" customHeight="true" outlineLevel="0" collapsed="false">
      <c r="B12" s="81" t="s">
        <v>143</v>
      </c>
      <c r="C12" s="49" t="n">
        <f aca="false">IFERROR('Tranche Planner'!C7,"")</f>
        <v>0</v>
      </c>
      <c r="D12" s="53" t="str">
        <f aca="false">IFERROR(D6,"")</f>
        <v>Enter price above</v>
      </c>
      <c r="E12" s="82" t="str">
        <f aca="false">IFERROR(IF(C6=0,"N/A",IF(C6&lt;'Config &amp; Assumptions'!C35,"Conditional — check price trigger","Not in Band A")),"N/A")</f>
        <v>N/A</v>
      </c>
      <c r="F12" s="83" t="str">
        <f aca="false">IFERROR(IF(C6=0,"Enter price",IF(C6&lt;'Config &amp; Assumptions'!C35,"Check Tranche Planner price trigger","Price above Band A — tranche on hold")),"N/A")</f>
        <v>Enter price</v>
      </c>
      <c r="G12" s="80" t="s">
        <v>201</v>
      </c>
    </row>
    <row r="13" customFormat="false" ht="27.75" hidden="false" customHeight="true" outlineLevel="0" collapsed="false">
      <c r="B13" s="5" t="s">
        <v>148</v>
      </c>
      <c r="C13" s="42" t="n">
        <f aca="false">IFERROR('Tranche Planner'!C8,"")</f>
        <v>0</v>
      </c>
      <c r="D13" s="46" t="str">
        <f aca="false">IFERROR(D6,"")</f>
        <v>Enter price above</v>
      </c>
      <c r="E13" s="78" t="str">
        <f aca="false">IFERROR(IF(C6=0,"N/A",IF(C6&lt;'Config &amp; Assumptions'!C35,"Conditional — check price trigger","Not in Band A")),"N/A")</f>
        <v>N/A</v>
      </c>
      <c r="F13" s="79" t="str">
        <f aca="false">IFERROR(IF(C6=0,"Enter price",IF(C6&lt;'Config &amp; Assumptions'!C35,"Check Tranche Planner price trigger","Price above Band A — tranche on hold")),"N/A")</f>
        <v>Enter price</v>
      </c>
      <c r="G13" s="80" t="s">
        <v>202</v>
      </c>
    </row>
    <row r="14" customFormat="false" ht="27.75" hidden="false" customHeight="true" outlineLevel="0" collapsed="false">
      <c r="B14" s="81" t="s">
        <v>150</v>
      </c>
      <c r="C14" s="49" t="n">
        <f aca="false">IFERROR('Tranche Planner'!C9,"")</f>
        <v>0</v>
      </c>
      <c r="D14" s="53" t="str">
        <f aca="false">IFERROR(D6,"")</f>
        <v>Enter price above</v>
      </c>
      <c r="E14" s="82" t="str">
        <f aca="false">IFERROR(IF(C6=0,"N/A",IF(C6&lt;'Config &amp; Assumptions'!C35,"Conditional — check price trigger","Not in Band A")),"N/A")</f>
        <v>N/A</v>
      </c>
      <c r="F14" s="83" t="str">
        <f aca="false">IFERROR(IF(C6=0,"Enter price",IF(C6&lt;'Config &amp; Assumptions'!C35,"Check Tranche Planner price trigger","Price above Band A — tranche on hold")),"N/A")</f>
        <v>Enter price</v>
      </c>
      <c r="G14" s="80" t="s">
        <v>203</v>
      </c>
    </row>
  </sheetData>
  <mergeCells count="4">
    <mergeCell ref="B2:G2"/>
    <mergeCell ref="B3:G3"/>
    <mergeCell ref="B4:G4"/>
    <mergeCell ref="B9:G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2026-03-03T19:24:26Z</dcterms:created>
  <dc:creator>openpyxl</dc:creator>
  <dc:description/>
  <dc:language>en-US</dc:language>
  <cp:lastModifiedBy/>
  <dcterms:modified xsi:type="dcterms:W3CDTF">2026-03-03T19:24:26Z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